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armando.navarro\Desktop\Transparencia enero 2020\"/>
    </mc:Choice>
  </mc:AlternateContent>
  <bookViews>
    <workbookView xWindow="1125" yWindow="585" windowWidth="19440" windowHeight="15600" firstSheet="18" activeTab="18"/>
  </bookViews>
  <sheets>
    <sheet name="VS" sheetId="3" state="hidden" r:id="rId1"/>
    <sheet name="BD CONTRATOS 15 NOV" sheetId="1" state="hidden" r:id="rId2"/>
    <sheet name="FUENTES" sheetId="13" state="hidden" r:id="rId3"/>
    <sheet name="CONSIDERACIONES" sheetId="7" state="hidden" r:id="rId4"/>
    <sheet name="Proyecc Egresos" sheetId="8" r:id="rId5"/>
    <sheet name="Asignaciones Presupuestales" sheetId="17" r:id="rId6"/>
    <sheet name="Programas Presupuestarios" sheetId="18" r:id="rId7"/>
    <sheet name="Ayudas Sociales" sheetId="19" r:id="rId8"/>
    <sheet name="Fuente Financiam" sheetId="20" r:id="rId9"/>
    <sheet name="Tipo de Gasto" sheetId="21" r:id="rId10"/>
    <sheet name="Objeto Gasto" sheetId="22" r:id="rId11"/>
    <sheet name="Administrativa" sheetId="23" r:id="rId12"/>
    <sheet name="Funcional" sheetId="24" r:id="rId13"/>
    <sheet name="Programatica" sheetId="25" r:id="rId14"/>
    <sheet name="Análitico de Plazas" sheetId="30" r:id="rId15"/>
    <sheet name="AdP Mandos Medios" sheetId="31" r:id="rId16"/>
    <sheet name="AdP Seguridad Pública" sheetId="32" r:id="rId17"/>
    <sheet name="TABULADOR DE PRESTACIONES" sheetId="33" r:id="rId18"/>
    <sheet name="Pensionados y Jubilados" sheetId="34" r:id="rId19"/>
    <sheet name="Etiquetados" sheetId="26" r:id="rId20"/>
    <sheet name="Etiquetados 2" sheetId="27" r:id="rId21"/>
    <sheet name="PbR-SED" sheetId="29" r:id="rId22"/>
  </sheets>
  <definedNames>
    <definedName name="_xlnm._FilterDatabase" localSheetId="16" hidden="1">'AdP Seguridad Pública'!#REF!</definedName>
    <definedName name="_xlnm._FilterDatabase" localSheetId="14" hidden="1">'Análitico de Plazas'!$A$6:$Q$6</definedName>
    <definedName name="_xlnm._FilterDatabase" localSheetId="1" hidden="1">'BD CONTRATOS 15 NOV'!$A$2:$T$974</definedName>
    <definedName name="_xlnm._FilterDatabase" localSheetId="2" hidden="1">FUENTES!$J$2:$K$42</definedName>
    <definedName name="_xlnm._FilterDatabase" localSheetId="0" hidden="1">VS!$A$2:$Q$320</definedName>
    <definedName name="_xlnm.Print_Titles" localSheetId="16">'AdP Seguridad Pública'!#REF!</definedName>
    <definedName name="_xlnm.Print_Titles" localSheetId="14">'Análitico de Plazas'!$1:$6</definedName>
    <definedName name="_xlnm.Print_Titles" localSheetId="17">'TABULADOR DE PRESTACIONES'!$1:$10</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7" i="8" l="1"/>
  <c r="N17" i="8"/>
  <c r="O17" i="8"/>
  <c r="P17" i="8"/>
  <c r="Q17" i="8"/>
  <c r="M18" i="8"/>
  <c r="N18" i="8"/>
  <c r="O18" i="8"/>
  <c r="P18" i="8"/>
  <c r="Q18" i="8"/>
  <c r="M19" i="8"/>
  <c r="N19" i="8"/>
  <c r="O19" i="8"/>
  <c r="P19" i="8"/>
  <c r="Q19" i="8"/>
  <c r="M20" i="8"/>
  <c r="N20" i="8"/>
  <c r="O20" i="8"/>
  <c r="P20" i="8"/>
  <c r="Q20" i="8"/>
  <c r="M21" i="8"/>
  <c r="N21" i="8"/>
  <c r="O21" i="8"/>
  <c r="P21" i="8"/>
  <c r="Q21" i="8"/>
  <c r="M22" i="8"/>
  <c r="N22" i="8"/>
  <c r="O22" i="8"/>
  <c r="P22" i="8"/>
  <c r="Q22" i="8"/>
  <c r="M23" i="8"/>
  <c r="N23" i="8"/>
  <c r="O23" i="8"/>
  <c r="P23" i="8"/>
  <c r="Q23" i="8"/>
  <c r="M24" i="8"/>
  <c r="N24" i="8"/>
  <c r="O24" i="8"/>
  <c r="P24" i="8"/>
  <c r="Q24" i="8"/>
  <c r="M14" i="8"/>
  <c r="N14" i="8"/>
  <c r="O14" i="8"/>
  <c r="P14" i="8"/>
  <c r="Q14" i="8"/>
  <c r="Q25" i="8"/>
  <c r="Q16" i="8"/>
  <c r="M6" i="8"/>
  <c r="N6" i="8"/>
  <c r="O6" i="8"/>
  <c r="P6" i="8"/>
  <c r="Q6" i="8"/>
  <c r="M7" i="8"/>
  <c r="N7" i="8"/>
  <c r="O7" i="8"/>
  <c r="P7" i="8"/>
  <c r="Q7" i="8"/>
  <c r="M8" i="8"/>
  <c r="N8" i="8"/>
  <c r="O8" i="8"/>
  <c r="P8" i="8"/>
  <c r="Q8" i="8"/>
  <c r="M9" i="8"/>
  <c r="N9" i="8"/>
  <c r="O9" i="8"/>
  <c r="P9" i="8"/>
  <c r="Q9" i="8"/>
  <c r="M10" i="8"/>
  <c r="N10" i="8"/>
  <c r="O10" i="8"/>
  <c r="P10" i="8"/>
  <c r="Q10" i="8"/>
  <c r="M11" i="8"/>
  <c r="N11" i="8"/>
  <c r="O11" i="8"/>
  <c r="P11" i="8"/>
  <c r="Q11" i="8"/>
  <c r="M12" i="8"/>
  <c r="N12" i="8"/>
  <c r="O12" i="8"/>
  <c r="P12" i="8"/>
  <c r="Q12" i="8"/>
  <c r="M13" i="8"/>
  <c r="N13" i="8"/>
  <c r="O13" i="8"/>
  <c r="P13" i="8"/>
  <c r="Q13" i="8"/>
  <c r="Q5" i="8"/>
  <c r="Q27" i="8"/>
  <c r="P25" i="8"/>
  <c r="P16" i="8"/>
  <c r="P5" i="8"/>
  <c r="P27" i="8"/>
  <c r="O25" i="8"/>
  <c r="O16" i="8"/>
  <c r="O5" i="8"/>
  <c r="O27" i="8"/>
  <c r="N25" i="8"/>
  <c r="N16" i="8"/>
  <c r="N5" i="8"/>
  <c r="M25" i="8"/>
  <c r="M16" i="8"/>
  <c r="M5" i="8"/>
  <c r="M27" i="8"/>
  <c r="O228" i="3"/>
  <c r="O122" i="3"/>
  <c r="O266" i="3"/>
  <c r="O307" i="3"/>
  <c r="O292" i="3"/>
  <c r="O309" i="3"/>
  <c r="M150" i="3"/>
  <c r="Q150" i="3"/>
  <c r="P974" i="1"/>
  <c r="C974" i="1"/>
  <c r="C973" i="1"/>
  <c r="R972" i="1"/>
  <c r="C972" i="1"/>
  <c r="P971" i="1"/>
  <c r="I966" i="1"/>
  <c r="I965" i="1"/>
  <c r="C965" i="1"/>
  <c r="I964" i="1"/>
  <c r="C964" i="1"/>
  <c r="I963" i="1"/>
  <c r="C963" i="1"/>
  <c r="I962" i="1"/>
  <c r="C962" i="1"/>
  <c r="I961" i="1"/>
  <c r="C961" i="1"/>
  <c r="I960" i="1"/>
  <c r="C960" i="1"/>
  <c r="I959" i="1"/>
  <c r="C959" i="1"/>
  <c r="I958" i="1"/>
  <c r="C958" i="1"/>
  <c r="I957" i="1"/>
  <c r="C957" i="1"/>
  <c r="I956" i="1"/>
  <c r="C956" i="1"/>
  <c r="I955" i="1"/>
  <c r="C955" i="1"/>
  <c r="I954" i="1"/>
  <c r="C954" i="1"/>
  <c r="I953" i="1"/>
  <c r="C953" i="1"/>
  <c r="I952" i="1"/>
  <c r="C952" i="1"/>
  <c r="I951" i="1"/>
  <c r="C951" i="1"/>
  <c r="C950" i="1"/>
  <c r="C949" i="1"/>
  <c r="C948" i="1"/>
  <c r="C947" i="1"/>
  <c r="C946" i="1"/>
  <c r="C945" i="1"/>
  <c r="C944" i="1"/>
  <c r="C943" i="1"/>
  <c r="C942" i="1"/>
  <c r="C941" i="1"/>
  <c r="C940" i="1"/>
  <c r="C939" i="1"/>
  <c r="C938" i="1"/>
  <c r="C937" i="1"/>
  <c r="C936" i="1"/>
  <c r="C935" i="1"/>
  <c r="C934" i="1"/>
  <c r="C933" i="1"/>
  <c r="I932" i="1"/>
  <c r="C932" i="1"/>
  <c r="R931" i="1"/>
  <c r="P931" i="1"/>
  <c r="C931" i="1"/>
  <c r="R930" i="1"/>
  <c r="P930" i="1"/>
  <c r="C930" i="1"/>
  <c r="R929" i="1"/>
  <c r="P929" i="1"/>
  <c r="C929" i="1"/>
  <c r="P928" i="1"/>
  <c r="C928" i="1"/>
  <c r="P927" i="1"/>
  <c r="C927" i="1"/>
  <c r="P926" i="1"/>
  <c r="C926" i="1"/>
  <c r="R925" i="1"/>
  <c r="P925" i="1"/>
  <c r="I925" i="1"/>
  <c r="C925" i="1"/>
  <c r="Q924" i="1"/>
  <c r="R924" i="1"/>
  <c r="I924" i="1"/>
  <c r="C924" i="1"/>
  <c r="Q923" i="1"/>
  <c r="P923" i="1"/>
  <c r="I923" i="1"/>
  <c r="C923" i="1"/>
  <c r="Q922" i="1"/>
  <c r="P922" i="1"/>
  <c r="I922" i="1"/>
  <c r="C922" i="1"/>
  <c r="Q921" i="1"/>
  <c r="R921" i="1"/>
  <c r="P921" i="1"/>
  <c r="I921" i="1"/>
  <c r="C921" i="1"/>
  <c r="Q920" i="1"/>
  <c r="R920" i="1"/>
  <c r="P920" i="1"/>
  <c r="I920" i="1"/>
  <c r="C920" i="1"/>
  <c r="Q919" i="1"/>
  <c r="R919" i="1"/>
  <c r="C919" i="1"/>
  <c r="Q918" i="1"/>
  <c r="R918" i="1"/>
  <c r="C918" i="1"/>
  <c r="Q917" i="1"/>
  <c r="R917" i="1"/>
  <c r="I917" i="1"/>
  <c r="C917" i="1"/>
  <c r="Q916" i="1"/>
  <c r="R916" i="1"/>
  <c r="P916" i="1"/>
  <c r="I916" i="1"/>
  <c r="C916" i="1"/>
  <c r="Q915" i="1"/>
  <c r="R915" i="1"/>
  <c r="C915" i="1"/>
  <c r="Q914" i="1"/>
  <c r="P914" i="1"/>
  <c r="I914" i="1"/>
  <c r="C914" i="1"/>
  <c r="Q913" i="1"/>
  <c r="P913" i="1"/>
  <c r="I913" i="1"/>
  <c r="C913" i="1"/>
  <c r="Q912" i="1"/>
  <c r="P912" i="1"/>
  <c r="I912" i="1"/>
  <c r="C912" i="1"/>
  <c r="Q911" i="1"/>
  <c r="P911" i="1"/>
  <c r="I911" i="1"/>
  <c r="C911" i="1"/>
  <c r="Q910" i="1"/>
  <c r="R910" i="1"/>
  <c r="C910" i="1"/>
  <c r="Q909" i="1"/>
  <c r="R909" i="1"/>
  <c r="P909" i="1"/>
  <c r="I909" i="1"/>
  <c r="C909" i="1"/>
  <c r="Q908" i="1"/>
  <c r="P908" i="1"/>
  <c r="I908" i="1"/>
  <c r="C908" i="1"/>
  <c r="Q907" i="1"/>
  <c r="P907" i="1"/>
  <c r="I907" i="1"/>
  <c r="C907" i="1"/>
  <c r="Q906" i="1"/>
  <c r="R906" i="1"/>
  <c r="C906" i="1"/>
  <c r="Q905" i="1"/>
  <c r="R905" i="1"/>
  <c r="P905" i="1"/>
  <c r="I905" i="1"/>
  <c r="C905" i="1"/>
  <c r="Q904" i="1"/>
  <c r="R904" i="1"/>
  <c r="I904" i="1"/>
  <c r="C904" i="1"/>
  <c r="Q903" i="1"/>
  <c r="R903" i="1"/>
  <c r="I903" i="1"/>
  <c r="C903" i="1"/>
  <c r="Q902" i="1"/>
  <c r="R902" i="1"/>
  <c r="I902" i="1"/>
  <c r="C902" i="1"/>
  <c r="Q901" i="1"/>
  <c r="R901" i="1"/>
  <c r="I901" i="1"/>
  <c r="C901" i="1"/>
  <c r="Q900" i="1"/>
  <c r="R900" i="1"/>
  <c r="I900" i="1"/>
  <c r="C900" i="1"/>
  <c r="Q899" i="1"/>
  <c r="R899" i="1"/>
  <c r="I899" i="1"/>
  <c r="C899" i="1"/>
  <c r="Q898" i="1"/>
  <c r="R898" i="1"/>
  <c r="I898" i="1"/>
  <c r="C898" i="1"/>
  <c r="Q897" i="1"/>
  <c r="R897" i="1"/>
  <c r="I897" i="1"/>
  <c r="C897" i="1"/>
  <c r="Q896" i="1"/>
  <c r="R896" i="1"/>
  <c r="I896" i="1"/>
  <c r="C896" i="1"/>
  <c r="Q895" i="1"/>
  <c r="R895" i="1"/>
  <c r="I895" i="1"/>
  <c r="C895" i="1"/>
  <c r="Q894" i="1"/>
  <c r="R894" i="1"/>
  <c r="I894" i="1"/>
  <c r="C894" i="1"/>
  <c r="Q893" i="1"/>
  <c r="R893" i="1"/>
  <c r="C893" i="1"/>
  <c r="Q892" i="1"/>
  <c r="R892" i="1"/>
  <c r="I892" i="1"/>
  <c r="C892" i="1"/>
  <c r="Q891" i="1"/>
  <c r="R891" i="1"/>
  <c r="C891" i="1"/>
  <c r="Q890" i="1"/>
  <c r="R890" i="1"/>
  <c r="P890" i="1"/>
  <c r="I890" i="1"/>
  <c r="C890" i="1"/>
  <c r="Q889" i="1"/>
  <c r="R889" i="1"/>
  <c r="C889" i="1"/>
  <c r="Q888" i="1"/>
  <c r="R888" i="1"/>
  <c r="I888" i="1"/>
  <c r="C888" i="1"/>
  <c r="Q887" i="1"/>
  <c r="R887" i="1"/>
  <c r="P887" i="1"/>
  <c r="C887" i="1"/>
  <c r="Q886" i="1"/>
  <c r="R886" i="1"/>
  <c r="I886" i="1"/>
  <c r="C886" i="1"/>
  <c r="Q885" i="1"/>
  <c r="R885" i="1"/>
  <c r="I885" i="1"/>
  <c r="C885" i="1"/>
  <c r="Q884" i="1"/>
  <c r="R884" i="1"/>
  <c r="C884" i="1"/>
  <c r="Q883" i="1"/>
  <c r="R883" i="1"/>
  <c r="I883" i="1"/>
  <c r="C883" i="1"/>
  <c r="Q882" i="1"/>
  <c r="R882" i="1"/>
  <c r="C882" i="1"/>
  <c r="Q881" i="1"/>
  <c r="R881" i="1"/>
  <c r="C881" i="1"/>
  <c r="Q880" i="1"/>
  <c r="R880" i="1"/>
  <c r="C880" i="1"/>
  <c r="Q879" i="1"/>
  <c r="I879" i="1"/>
  <c r="C879" i="1"/>
  <c r="Q878" i="1"/>
  <c r="I878" i="1"/>
  <c r="C878" i="1"/>
  <c r="Q877" i="1"/>
  <c r="R877" i="1"/>
  <c r="I877" i="1"/>
  <c r="C877" i="1"/>
  <c r="Q876" i="1"/>
  <c r="R876" i="1"/>
  <c r="C876" i="1"/>
  <c r="Q875" i="1"/>
  <c r="R875" i="1"/>
  <c r="I875" i="1"/>
  <c r="C875" i="1"/>
  <c r="Q874" i="1"/>
  <c r="R874" i="1"/>
  <c r="I874" i="1"/>
  <c r="C874" i="1"/>
  <c r="Q873" i="1"/>
  <c r="R873" i="1"/>
  <c r="I873" i="1"/>
  <c r="C873" i="1"/>
  <c r="Q872" i="1"/>
  <c r="R872" i="1"/>
  <c r="P872" i="1"/>
  <c r="I872" i="1"/>
  <c r="C872" i="1"/>
  <c r="Q871" i="1"/>
  <c r="R871" i="1"/>
  <c r="P871" i="1"/>
  <c r="I871" i="1"/>
  <c r="C871" i="1"/>
  <c r="Q870" i="1"/>
  <c r="R870" i="1"/>
  <c r="I870" i="1"/>
  <c r="C870" i="1"/>
  <c r="Q869" i="1"/>
  <c r="R869" i="1"/>
  <c r="C869" i="1"/>
  <c r="P868" i="1"/>
  <c r="C868" i="1"/>
  <c r="P867" i="1"/>
  <c r="C867" i="1"/>
  <c r="P866" i="1"/>
  <c r="C866" i="1"/>
  <c r="P865" i="1"/>
  <c r="C865" i="1"/>
  <c r="Q864" i="1"/>
  <c r="R864" i="1"/>
  <c r="I864" i="1"/>
  <c r="C864" i="1"/>
  <c r="Q863" i="1"/>
  <c r="R863" i="1"/>
  <c r="C863" i="1"/>
  <c r="Q862" i="1"/>
  <c r="R862" i="1"/>
  <c r="C862" i="1"/>
  <c r="Q861" i="1"/>
  <c r="P861" i="1"/>
  <c r="I861" i="1"/>
  <c r="C861" i="1"/>
  <c r="Q860" i="1"/>
  <c r="P860" i="1"/>
  <c r="I860" i="1"/>
  <c r="C860" i="1"/>
  <c r="R859" i="1"/>
  <c r="C859" i="1"/>
  <c r="R858" i="1"/>
  <c r="C858" i="1"/>
  <c r="Q857" i="1"/>
  <c r="R857" i="1"/>
  <c r="C857" i="1"/>
  <c r="Q856" i="1"/>
  <c r="R856" i="1"/>
  <c r="C856" i="1"/>
  <c r="Q855" i="1"/>
  <c r="R855" i="1"/>
  <c r="C855" i="1"/>
  <c r="Q854" i="1"/>
  <c r="R854" i="1"/>
  <c r="C854" i="1"/>
  <c r="Q853" i="1"/>
  <c r="R853" i="1"/>
  <c r="C853" i="1"/>
  <c r="Q852" i="1"/>
  <c r="R852" i="1"/>
  <c r="P852" i="1"/>
  <c r="I852" i="1"/>
  <c r="C852" i="1"/>
  <c r="Q851" i="1"/>
  <c r="R851" i="1"/>
  <c r="C851" i="1"/>
  <c r="Q850" i="1"/>
  <c r="R850" i="1"/>
  <c r="C850" i="1"/>
  <c r="Q849" i="1"/>
  <c r="R849" i="1"/>
  <c r="C849" i="1"/>
  <c r="Q848" i="1"/>
  <c r="R848" i="1"/>
  <c r="C848" i="1"/>
  <c r="Q847" i="1"/>
  <c r="R847" i="1"/>
  <c r="C847" i="1"/>
  <c r="Q846" i="1"/>
  <c r="R846" i="1"/>
  <c r="C846" i="1"/>
  <c r="Q845" i="1"/>
  <c r="R845" i="1"/>
  <c r="C845" i="1"/>
  <c r="Q844" i="1"/>
  <c r="R844" i="1"/>
  <c r="C844" i="1"/>
  <c r="Q843" i="1"/>
  <c r="R843" i="1"/>
  <c r="C843" i="1"/>
  <c r="Q842" i="1"/>
  <c r="R842" i="1"/>
  <c r="C842" i="1"/>
  <c r="Q841" i="1"/>
  <c r="R841" i="1"/>
  <c r="C841" i="1"/>
  <c r="Q840" i="1"/>
  <c r="R840" i="1"/>
  <c r="C840" i="1"/>
  <c r="Q839" i="1"/>
  <c r="R839" i="1"/>
  <c r="C839" i="1"/>
  <c r="Q838" i="1"/>
  <c r="R838" i="1"/>
  <c r="C838" i="1"/>
  <c r="Q837" i="1"/>
  <c r="R837" i="1"/>
  <c r="C837" i="1"/>
  <c r="Q836" i="1"/>
  <c r="R836" i="1"/>
  <c r="C836" i="1"/>
  <c r="Q835" i="1"/>
  <c r="R835" i="1"/>
  <c r="C835" i="1"/>
  <c r="Q834" i="1"/>
  <c r="R834" i="1"/>
  <c r="C834" i="1"/>
  <c r="Q833" i="1"/>
  <c r="R833" i="1"/>
  <c r="C833" i="1"/>
  <c r="Q832" i="1"/>
  <c r="R832" i="1"/>
  <c r="C832" i="1"/>
  <c r="Q831" i="1"/>
  <c r="R831" i="1"/>
  <c r="C831" i="1"/>
  <c r="Q830" i="1"/>
  <c r="R830" i="1"/>
  <c r="C830" i="1"/>
  <c r="Q829" i="1"/>
  <c r="R829" i="1"/>
  <c r="C829" i="1"/>
  <c r="Q828" i="1"/>
  <c r="R828" i="1"/>
  <c r="C828" i="1"/>
  <c r="Q827" i="1"/>
  <c r="R827" i="1"/>
  <c r="C827" i="1"/>
  <c r="Q826" i="1"/>
  <c r="R826" i="1"/>
  <c r="C826" i="1"/>
  <c r="Q825" i="1"/>
  <c r="R825" i="1"/>
  <c r="C825" i="1"/>
  <c r="Q824" i="1"/>
  <c r="R824" i="1"/>
  <c r="C824" i="1"/>
  <c r="Q823" i="1"/>
  <c r="R823" i="1"/>
  <c r="C823" i="1"/>
  <c r="Q822" i="1"/>
  <c r="R822" i="1"/>
  <c r="C822" i="1"/>
  <c r="Q821" i="1"/>
  <c r="R821" i="1"/>
  <c r="C821" i="1"/>
  <c r="Q820" i="1"/>
  <c r="R820" i="1"/>
  <c r="C820" i="1"/>
  <c r="Q819" i="1"/>
  <c r="R819" i="1"/>
  <c r="C819" i="1"/>
  <c r="Q818" i="1"/>
  <c r="R818" i="1"/>
  <c r="C818" i="1"/>
  <c r="Q817" i="1"/>
  <c r="R817" i="1"/>
  <c r="C817" i="1"/>
  <c r="Q816" i="1"/>
  <c r="R816" i="1"/>
  <c r="C816" i="1"/>
  <c r="Q815" i="1"/>
  <c r="R815" i="1"/>
  <c r="C815" i="1"/>
  <c r="Q814" i="1"/>
  <c r="R814" i="1"/>
  <c r="C814" i="1"/>
  <c r="Q813" i="1"/>
  <c r="R813" i="1"/>
  <c r="C813" i="1"/>
  <c r="Q812" i="1"/>
  <c r="R812" i="1"/>
  <c r="C812" i="1"/>
  <c r="Q811" i="1"/>
  <c r="R811" i="1"/>
  <c r="C811" i="1"/>
  <c r="Q810" i="1"/>
  <c r="R810" i="1"/>
  <c r="C810" i="1"/>
  <c r="Q809" i="1"/>
  <c r="R809" i="1"/>
  <c r="C809" i="1"/>
  <c r="Q808" i="1"/>
  <c r="R808" i="1"/>
  <c r="C808" i="1"/>
  <c r="Q807" i="1"/>
  <c r="R807" i="1"/>
  <c r="C807" i="1"/>
  <c r="Q806" i="1"/>
  <c r="R806" i="1"/>
  <c r="C806" i="1"/>
  <c r="Q805" i="1"/>
  <c r="R805" i="1"/>
  <c r="C805" i="1"/>
  <c r="Q804" i="1"/>
  <c r="R804" i="1"/>
  <c r="C804" i="1"/>
  <c r="Q803" i="1"/>
  <c r="R803" i="1"/>
  <c r="C803" i="1"/>
  <c r="Q802" i="1"/>
  <c r="R802" i="1"/>
  <c r="C802" i="1"/>
  <c r="Q801" i="1"/>
  <c r="R801" i="1"/>
  <c r="C801" i="1"/>
  <c r="Q800" i="1"/>
  <c r="R800" i="1"/>
  <c r="C800" i="1"/>
  <c r="Q799" i="1"/>
  <c r="R799" i="1"/>
  <c r="C799" i="1"/>
  <c r="Q798" i="1"/>
  <c r="R798" i="1"/>
  <c r="C798" i="1"/>
  <c r="Q797" i="1"/>
  <c r="R797" i="1"/>
  <c r="C797" i="1"/>
  <c r="Q796" i="1"/>
  <c r="R796" i="1"/>
  <c r="C796" i="1"/>
  <c r="Q795" i="1"/>
  <c r="R795" i="1"/>
  <c r="C795" i="1"/>
  <c r="Q794" i="1"/>
  <c r="R794" i="1"/>
  <c r="C794" i="1"/>
  <c r="Q793" i="1"/>
  <c r="R793" i="1"/>
  <c r="C793" i="1"/>
  <c r="Q792" i="1"/>
  <c r="R792" i="1"/>
  <c r="C792" i="1"/>
  <c r="Q791" i="1"/>
  <c r="R791" i="1"/>
  <c r="C791" i="1"/>
  <c r="Q790" i="1"/>
  <c r="R790" i="1"/>
  <c r="C790" i="1"/>
  <c r="Q789" i="1"/>
  <c r="R789" i="1"/>
  <c r="C789" i="1"/>
  <c r="Q788" i="1"/>
  <c r="R788" i="1"/>
  <c r="C788" i="1"/>
  <c r="Q787" i="1"/>
  <c r="R787" i="1"/>
  <c r="C787" i="1"/>
  <c r="Q786" i="1"/>
  <c r="R786" i="1"/>
  <c r="C786" i="1"/>
  <c r="Q785" i="1"/>
  <c r="R785" i="1"/>
  <c r="C785" i="1"/>
  <c r="Q784" i="1"/>
  <c r="R784" i="1"/>
  <c r="C784" i="1"/>
  <c r="Q783" i="1"/>
  <c r="R783" i="1"/>
  <c r="C783" i="1"/>
  <c r="Q782" i="1"/>
  <c r="R782" i="1"/>
  <c r="C782" i="1"/>
  <c r="Q781" i="1"/>
  <c r="R781" i="1"/>
  <c r="C781" i="1"/>
  <c r="Q780" i="1"/>
  <c r="R780" i="1"/>
  <c r="C780" i="1"/>
  <c r="Q779" i="1"/>
  <c r="R779" i="1"/>
  <c r="C779" i="1"/>
  <c r="Q778" i="1"/>
  <c r="R778" i="1"/>
  <c r="C778" i="1"/>
  <c r="Q777" i="1"/>
  <c r="R777" i="1"/>
  <c r="C777" i="1"/>
  <c r="Q776" i="1"/>
  <c r="R776" i="1"/>
  <c r="C776" i="1"/>
  <c r="Q775" i="1"/>
  <c r="R775" i="1"/>
  <c r="C775" i="1"/>
  <c r="Q774" i="1"/>
  <c r="R774" i="1"/>
  <c r="C774" i="1"/>
  <c r="Q773" i="1"/>
  <c r="R773" i="1"/>
  <c r="C773" i="1"/>
  <c r="Q772" i="1"/>
  <c r="R772" i="1"/>
  <c r="C772" i="1"/>
  <c r="Q771" i="1"/>
  <c r="R771" i="1"/>
  <c r="C771" i="1"/>
  <c r="Q770" i="1"/>
  <c r="R770" i="1"/>
  <c r="C770" i="1"/>
  <c r="Q769" i="1"/>
  <c r="R769" i="1"/>
  <c r="C769" i="1"/>
  <c r="Q768" i="1"/>
  <c r="R768" i="1"/>
  <c r="C768" i="1"/>
  <c r="Q767" i="1"/>
  <c r="R767" i="1"/>
  <c r="C767" i="1"/>
  <c r="Q766" i="1"/>
  <c r="R766" i="1"/>
  <c r="C766" i="1"/>
  <c r="Q765" i="1"/>
  <c r="R765" i="1"/>
  <c r="C765" i="1"/>
  <c r="Q764" i="1"/>
  <c r="R764" i="1"/>
  <c r="C764" i="1"/>
  <c r="Q763" i="1"/>
  <c r="R763" i="1"/>
  <c r="C763" i="1"/>
  <c r="Q762" i="1"/>
  <c r="R762" i="1"/>
  <c r="C762" i="1"/>
  <c r="Q761" i="1"/>
  <c r="R761" i="1"/>
  <c r="C761" i="1"/>
  <c r="Q760" i="1"/>
  <c r="R760" i="1"/>
  <c r="C760" i="1"/>
  <c r="Q759" i="1"/>
  <c r="R759" i="1"/>
  <c r="C759" i="1"/>
  <c r="Q758" i="1"/>
  <c r="R758" i="1"/>
  <c r="C758" i="1"/>
  <c r="Q757" i="1"/>
  <c r="R757" i="1"/>
  <c r="C757" i="1"/>
  <c r="Q756" i="1"/>
  <c r="R756" i="1"/>
  <c r="C756" i="1"/>
  <c r="Q755" i="1"/>
  <c r="R755" i="1"/>
  <c r="C755" i="1"/>
  <c r="Q754" i="1"/>
  <c r="R754" i="1"/>
  <c r="C754" i="1"/>
  <c r="Q753" i="1"/>
  <c r="R753" i="1"/>
  <c r="C753" i="1"/>
  <c r="Q752" i="1"/>
  <c r="R752" i="1"/>
  <c r="C752" i="1"/>
  <c r="Q751" i="1"/>
  <c r="R751" i="1"/>
  <c r="C751" i="1"/>
  <c r="Q750" i="1"/>
  <c r="R750" i="1"/>
  <c r="C750" i="1"/>
  <c r="Q749" i="1"/>
  <c r="R749" i="1"/>
  <c r="C749" i="1"/>
  <c r="Q748" i="1"/>
  <c r="R748" i="1"/>
  <c r="C748" i="1"/>
  <c r="Q747" i="1"/>
  <c r="R747" i="1"/>
  <c r="C747" i="1"/>
  <c r="Q746" i="1"/>
  <c r="R746" i="1"/>
  <c r="C746" i="1"/>
  <c r="Q745" i="1"/>
  <c r="R745" i="1"/>
  <c r="C745" i="1"/>
  <c r="Q744" i="1"/>
  <c r="R744" i="1"/>
  <c r="C744" i="1"/>
  <c r="Q743" i="1"/>
  <c r="R743" i="1"/>
  <c r="C743" i="1"/>
  <c r="Q742" i="1"/>
  <c r="R742" i="1"/>
  <c r="C742" i="1"/>
  <c r="Q741" i="1"/>
  <c r="R741" i="1"/>
  <c r="P741" i="1"/>
  <c r="I741" i="1"/>
  <c r="C741" i="1"/>
  <c r="Q740" i="1"/>
  <c r="R740" i="1"/>
  <c r="P740" i="1"/>
  <c r="I740" i="1"/>
  <c r="C740" i="1"/>
  <c r="Q739" i="1"/>
  <c r="R739" i="1"/>
  <c r="I739" i="1"/>
  <c r="C739" i="1"/>
  <c r="Q738" i="1"/>
  <c r="R738" i="1"/>
  <c r="P738" i="1"/>
  <c r="I738" i="1"/>
  <c r="C738" i="1"/>
  <c r="Q737" i="1"/>
  <c r="R737" i="1"/>
  <c r="P737" i="1"/>
  <c r="I737" i="1"/>
  <c r="C737" i="1"/>
  <c r="P736" i="1"/>
  <c r="I736" i="1"/>
  <c r="C736" i="1"/>
  <c r="Q735" i="1"/>
  <c r="R735" i="1"/>
  <c r="P735" i="1"/>
  <c r="I735" i="1"/>
  <c r="C735" i="1"/>
  <c r="Q734" i="1"/>
  <c r="P734" i="1"/>
  <c r="I734" i="1"/>
  <c r="C734" i="1"/>
  <c r="Q733" i="1"/>
  <c r="P733" i="1"/>
  <c r="I733" i="1"/>
  <c r="C733" i="1"/>
  <c r="Q732" i="1"/>
  <c r="P732" i="1"/>
  <c r="I732" i="1"/>
  <c r="C732" i="1"/>
  <c r="Q731" i="1"/>
  <c r="P731" i="1"/>
  <c r="I731" i="1"/>
  <c r="C731" i="1"/>
  <c r="Q730" i="1"/>
  <c r="R730" i="1"/>
  <c r="P730" i="1"/>
  <c r="I730" i="1"/>
  <c r="C730" i="1"/>
  <c r="Q729" i="1"/>
  <c r="R729" i="1"/>
  <c r="C729" i="1"/>
  <c r="I728" i="1"/>
  <c r="C728" i="1"/>
  <c r="Q727" i="1"/>
  <c r="R727" i="1"/>
  <c r="P727" i="1"/>
  <c r="I727" i="1"/>
  <c r="C727" i="1"/>
  <c r="Q726" i="1"/>
  <c r="R726" i="1"/>
  <c r="I726" i="1"/>
  <c r="C726" i="1"/>
  <c r="Q725" i="1"/>
  <c r="R725" i="1"/>
  <c r="I725" i="1"/>
  <c r="C725" i="1"/>
  <c r="I724" i="1"/>
  <c r="C724" i="1"/>
  <c r="Q723" i="1"/>
  <c r="P723" i="1"/>
  <c r="I723" i="1"/>
  <c r="C723" i="1"/>
  <c r="Q722" i="1"/>
  <c r="P722" i="1"/>
  <c r="I722" i="1"/>
  <c r="C722" i="1"/>
  <c r="Q721" i="1"/>
  <c r="P721" i="1"/>
  <c r="I721" i="1"/>
  <c r="C721" i="1"/>
  <c r="Q720" i="1"/>
  <c r="R720" i="1"/>
  <c r="P720" i="1"/>
  <c r="I720" i="1"/>
  <c r="C720" i="1"/>
  <c r="Q719" i="1"/>
  <c r="R719" i="1"/>
  <c r="P719" i="1"/>
  <c r="I719" i="1"/>
  <c r="C719" i="1"/>
  <c r="Q718" i="1"/>
  <c r="R718" i="1"/>
  <c r="I718" i="1"/>
  <c r="C718" i="1"/>
  <c r="Q717" i="1"/>
  <c r="R717" i="1"/>
  <c r="P717" i="1"/>
  <c r="I717" i="1"/>
  <c r="C717" i="1"/>
  <c r="Q716" i="1"/>
  <c r="R716" i="1"/>
  <c r="P716" i="1"/>
  <c r="I716" i="1"/>
  <c r="C716" i="1"/>
  <c r="Q715" i="1"/>
  <c r="R715" i="1"/>
  <c r="P715" i="1"/>
  <c r="I715" i="1"/>
  <c r="C715" i="1"/>
  <c r="Q714" i="1"/>
  <c r="R714" i="1"/>
  <c r="P714" i="1"/>
  <c r="I714" i="1"/>
  <c r="C714" i="1"/>
  <c r="Q713" i="1"/>
  <c r="R713" i="1"/>
  <c r="P713" i="1"/>
  <c r="I713" i="1"/>
  <c r="C713" i="1"/>
  <c r="Q712" i="1"/>
  <c r="R712" i="1"/>
  <c r="P712" i="1"/>
  <c r="I712" i="1"/>
  <c r="C712" i="1"/>
  <c r="Q711" i="1"/>
  <c r="P711" i="1"/>
  <c r="I711" i="1"/>
  <c r="C711" i="1"/>
  <c r="Q710" i="1"/>
  <c r="R710" i="1"/>
  <c r="P710" i="1"/>
  <c r="I710" i="1"/>
  <c r="C710" i="1"/>
  <c r="Q709" i="1"/>
  <c r="R709" i="1"/>
  <c r="P709" i="1"/>
  <c r="I709" i="1"/>
  <c r="C709" i="1"/>
  <c r="Q708" i="1"/>
  <c r="P708" i="1"/>
  <c r="I708" i="1"/>
  <c r="C708" i="1"/>
  <c r="Q707" i="1"/>
  <c r="P707" i="1"/>
  <c r="C707" i="1"/>
  <c r="Q706" i="1"/>
  <c r="P706" i="1"/>
  <c r="C706" i="1"/>
  <c r="Q705" i="1"/>
  <c r="P705" i="1"/>
  <c r="I705" i="1"/>
  <c r="C705" i="1"/>
  <c r="Q704" i="1"/>
  <c r="R704" i="1"/>
  <c r="P704" i="1"/>
  <c r="I704" i="1"/>
  <c r="C704" i="1"/>
  <c r="Q703" i="1"/>
  <c r="P703" i="1"/>
  <c r="I703" i="1"/>
  <c r="C703" i="1"/>
  <c r="R702" i="1"/>
  <c r="I702" i="1"/>
  <c r="C702" i="1"/>
  <c r="Q701" i="1"/>
  <c r="P701" i="1"/>
  <c r="I701" i="1"/>
  <c r="C701" i="1"/>
  <c r="Q700" i="1"/>
  <c r="R700" i="1"/>
  <c r="P700" i="1"/>
  <c r="I700" i="1"/>
  <c r="C700" i="1"/>
  <c r="Q699" i="1"/>
  <c r="R699" i="1"/>
  <c r="P699" i="1"/>
  <c r="I699" i="1"/>
  <c r="C699" i="1"/>
  <c r="Q698" i="1"/>
  <c r="R698" i="1"/>
  <c r="P698" i="1"/>
  <c r="I698" i="1"/>
  <c r="C698" i="1"/>
  <c r="Q697" i="1"/>
  <c r="P697" i="1"/>
  <c r="I697" i="1"/>
  <c r="C697" i="1"/>
  <c r="Q696" i="1"/>
  <c r="P696" i="1"/>
  <c r="I696" i="1"/>
  <c r="C696" i="1"/>
  <c r="Q695" i="1"/>
  <c r="P695" i="1"/>
  <c r="I695" i="1"/>
  <c r="C695" i="1"/>
  <c r="Q694" i="1"/>
  <c r="P694" i="1"/>
  <c r="I694" i="1"/>
  <c r="C694" i="1"/>
  <c r="R693" i="1"/>
  <c r="I693" i="1"/>
  <c r="C693" i="1"/>
  <c r="Q692" i="1"/>
  <c r="R692" i="1"/>
  <c r="P692" i="1"/>
  <c r="I692" i="1"/>
  <c r="C692" i="1"/>
  <c r="Q691" i="1"/>
  <c r="R691" i="1"/>
  <c r="P691" i="1"/>
  <c r="I691" i="1"/>
  <c r="C691" i="1"/>
  <c r="Q690" i="1"/>
  <c r="R690" i="1"/>
  <c r="P690" i="1"/>
  <c r="I690" i="1"/>
  <c r="C690" i="1"/>
  <c r="Q689" i="1"/>
  <c r="P689" i="1"/>
  <c r="I689" i="1"/>
  <c r="C689" i="1"/>
  <c r="P688" i="1"/>
  <c r="I688" i="1"/>
  <c r="C688" i="1"/>
  <c r="Q687" i="1"/>
  <c r="R687" i="1"/>
  <c r="P687" i="1"/>
  <c r="I687" i="1"/>
  <c r="C687" i="1"/>
  <c r="R686" i="1"/>
  <c r="P686" i="1"/>
  <c r="I686" i="1"/>
  <c r="C686" i="1"/>
  <c r="Q685" i="1"/>
  <c r="P685" i="1"/>
  <c r="I685" i="1"/>
  <c r="C685" i="1"/>
  <c r="Q684" i="1"/>
  <c r="R684" i="1"/>
  <c r="P684" i="1"/>
  <c r="I684" i="1"/>
  <c r="C684" i="1"/>
  <c r="Q683" i="1"/>
  <c r="R683" i="1"/>
  <c r="P683" i="1"/>
  <c r="I683" i="1"/>
  <c r="C683" i="1"/>
  <c r="Q682" i="1"/>
  <c r="R682" i="1"/>
  <c r="P682" i="1"/>
  <c r="I682" i="1"/>
  <c r="C682" i="1"/>
  <c r="Q681" i="1"/>
  <c r="R681" i="1"/>
  <c r="I681" i="1"/>
  <c r="C681" i="1"/>
  <c r="Q680" i="1"/>
  <c r="R680" i="1"/>
  <c r="P680" i="1"/>
  <c r="I680" i="1"/>
  <c r="C680" i="1"/>
  <c r="Q679" i="1"/>
  <c r="R679" i="1"/>
  <c r="I679" i="1"/>
  <c r="C679" i="1"/>
  <c r="Q678" i="1"/>
  <c r="R678" i="1"/>
  <c r="C678" i="1"/>
  <c r="Q677" i="1"/>
  <c r="R677" i="1"/>
  <c r="C677" i="1"/>
  <c r="Q676" i="1"/>
  <c r="R676" i="1"/>
  <c r="P676" i="1"/>
  <c r="I676" i="1"/>
  <c r="C676" i="1"/>
  <c r="Q675" i="1"/>
  <c r="R675" i="1"/>
  <c r="P675" i="1"/>
  <c r="I675" i="1"/>
  <c r="C675" i="1"/>
  <c r="Q674" i="1"/>
  <c r="R674" i="1"/>
  <c r="P674" i="1"/>
  <c r="I674" i="1"/>
  <c r="C674" i="1"/>
  <c r="Q673" i="1"/>
  <c r="R673" i="1"/>
  <c r="P673" i="1"/>
  <c r="I673" i="1"/>
  <c r="C673" i="1"/>
  <c r="Q672" i="1"/>
  <c r="R672" i="1"/>
  <c r="P672" i="1"/>
  <c r="I672" i="1"/>
  <c r="C672" i="1"/>
  <c r="Q671" i="1"/>
  <c r="R671" i="1"/>
  <c r="P671" i="1"/>
  <c r="I671" i="1"/>
  <c r="C671" i="1"/>
  <c r="Q670" i="1"/>
  <c r="R670" i="1"/>
  <c r="P670" i="1"/>
  <c r="I670" i="1"/>
  <c r="C670" i="1"/>
  <c r="Q669" i="1"/>
  <c r="R669" i="1"/>
  <c r="P669" i="1"/>
  <c r="I669" i="1"/>
  <c r="C669" i="1"/>
  <c r="Q668" i="1"/>
  <c r="R668" i="1"/>
  <c r="P668" i="1"/>
  <c r="I668" i="1"/>
  <c r="C668" i="1"/>
  <c r="Q667" i="1"/>
  <c r="R667" i="1"/>
  <c r="P667" i="1"/>
  <c r="I667" i="1"/>
  <c r="C667" i="1"/>
  <c r="Q666" i="1"/>
  <c r="R666" i="1"/>
  <c r="P666" i="1"/>
  <c r="I666" i="1"/>
  <c r="C666" i="1"/>
  <c r="Q665" i="1"/>
  <c r="R665" i="1"/>
  <c r="P665" i="1"/>
  <c r="I665" i="1"/>
  <c r="C665" i="1"/>
  <c r="Q664" i="1"/>
  <c r="P664" i="1"/>
  <c r="I664" i="1"/>
  <c r="C664" i="1"/>
  <c r="Q663" i="1"/>
  <c r="P663" i="1"/>
  <c r="I663" i="1"/>
  <c r="C663" i="1"/>
  <c r="Q662" i="1"/>
  <c r="P662" i="1"/>
  <c r="I662" i="1"/>
  <c r="C662" i="1"/>
  <c r="Q661" i="1"/>
  <c r="P661" i="1"/>
  <c r="I661" i="1"/>
  <c r="C661" i="1"/>
  <c r="Q660" i="1"/>
  <c r="P660" i="1"/>
  <c r="I660" i="1"/>
  <c r="C660" i="1"/>
  <c r="Q659" i="1"/>
  <c r="P659" i="1"/>
  <c r="I659" i="1"/>
  <c r="C659" i="1"/>
  <c r="Q658" i="1"/>
  <c r="P658" i="1"/>
  <c r="I658" i="1"/>
  <c r="C658" i="1"/>
  <c r="Q657" i="1"/>
  <c r="R657" i="1"/>
  <c r="P657" i="1"/>
  <c r="I657" i="1"/>
  <c r="C657" i="1"/>
  <c r="Q656" i="1"/>
  <c r="R656" i="1"/>
  <c r="P656" i="1"/>
  <c r="I656" i="1"/>
  <c r="C656" i="1"/>
  <c r="Q655" i="1"/>
  <c r="R655" i="1"/>
  <c r="P655" i="1"/>
  <c r="I655" i="1"/>
  <c r="C655" i="1"/>
  <c r="Q654" i="1"/>
  <c r="R654" i="1"/>
  <c r="P654" i="1"/>
  <c r="I654" i="1"/>
  <c r="C654" i="1"/>
  <c r="Q653" i="1"/>
  <c r="R653" i="1"/>
  <c r="P653" i="1"/>
  <c r="I653" i="1"/>
  <c r="C653" i="1"/>
  <c r="Q652" i="1"/>
  <c r="R652" i="1"/>
  <c r="P652" i="1"/>
  <c r="I652" i="1"/>
  <c r="C652" i="1"/>
  <c r="Q651" i="1"/>
  <c r="R651" i="1"/>
  <c r="P651" i="1"/>
  <c r="I651" i="1"/>
  <c r="C651" i="1"/>
  <c r="Q650" i="1"/>
  <c r="R650" i="1"/>
  <c r="P650" i="1"/>
  <c r="I650" i="1"/>
  <c r="C650" i="1"/>
  <c r="Q649" i="1"/>
  <c r="R649" i="1"/>
  <c r="P649" i="1"/>
  <c r="I649" i="1"/>
  <c r="C649" i="1"/>
  <c r="Q648" i="1"/>
  <c r="R648" i="1"/>
  <c r="P648" i="1"/>
  <c r="I648" i="1"/>
  <c r="C648" i="1"/>
  <c r="Q647" i="1"/>
  <c r="R647" i="1"/>
  <c r="P647" i="1"/>
  <c r="I647" i="1"/>
  <c r="C647" i="1"/>
  <c r="Q646" i="1"/>
  <c r="R646" i="1"/>
  <c r="P646" i="1"/>
  <c r="I646" i="1"/>
  <c r="C646" i="1"/>
  <c r="Q645" i="1"/>
  <c r="R645" i="1"/>
  <c r="P645" i="1"/>
  <c r="I645" i="1"/>
  <c r="C645" i="1"/>
  <c r="Q644" i="1"/>
  <c r="P644" i="1"/>
  <c r="I644" i="1"/>
  <c r="C644" i="1"/>
  <c r="P643" i="1"/>
  <c r="I643" i="1"/>
  <c r="C643" i="1"/>
  <c r="Q642" i="1"/>
  <c r="P642" i="1"/>
  <c r="I642" i="1"/>
  <c r="C642" i="1"/>
  <c r="Q641" i="1"/>
  <c r="R641" i="1"/>
  <c r="P641" i="1"/>
  <c r="I641" i="1"/>
  <c r="C641" i="1"/>
  <c r="Q640" i="1"/>
  <c r="R640" i="1"/>
  <c r="P640" i="1"/>
  <c r="I640" i="1"/>
  <c r="C640" i="1"/>
  <c r="Q639" i="1"/>
  <c r="R639" i="1"/>
  <c r="P639" i="1"/>
  <c r="I639" i="1"/>
  <c r="C639" i="1"/>
  <c r="Q638" i="1"/>
  <c r="P638" i="1"/>
  <c r="I638" i="1"/>
  <c r="C638" i="1"/>
  <c r="Q637" i="1"/>
  <c r="R637" i="1"/>
  <c r="P637" i="1"/>
  <c r="I637" i="1"/>
  <c r="C637" i="1"/>
  <c r="Q636" i="1"/>
  <c r="R636" i="1"/>
  <c r="P636" i="1"/>
  <c r="I636" i="1"/>
  <c r="C636" i="1"/>
  <c r="Q635" i="1"/>
  <c r="R635" i="1"/>
  <c r="P635" i="1"/>
  <c r="I635" i="1"/>
  <c r="C635" i="1"/>
  <c r="Q634" i="1"/>
  <c r="R634" i="1"/>
  <c r="P634" i="1"/>
  <c r="I634" i="1"/>
  <c r="C634" i="1"/>
  <c r="Q633" i="1"/>
  <c r="R633" i="1"/>
  <c r="P633" i="1"/>
  <c r="I633" i="1"/>
  <c r="C633" i="1"/>
  <c r="Q632" i="1"/>
  <c r="R632" i="1"/>
  <c r="P632" i="1"/>
  <c r="I632" i="1"/>
  <c r="C632" i="1"/>
  <c r="Q631" i="1"/>
  <c r="R631" i="1"/>
  <c r="P631" i="1"/>
  <c r="I631" i="1"/>
  <c r="C631" i="1"/>
  <c r="Q630" i="1"/>
  <c r="R630" i="1"/>
  <c r="P630" i="1"/>
  <c r="I630" i="1"/>
  <c r="C630" i="1"/>
  <c r="Q629" i="1"/>
  <c r="R629" i="1"/>
  <c r="P629" i="1"/>
  <c r="I629" i="1"/>
  <c r="C629" i="1"/>
  <c r="Q628" i="1"/>
  <c r="R628" i="1"/>
  <c r="P628" i="1"/>
  <c r="I628" i="1"/>
  <c r="C628" i="1"/>
  <c r="Q627" i="1"/>
  <c r="R627" i="1"/>
  <c r="P627" i="1"/>
  <c r="I627" i="1"/>
  <c r="C627" i="1"/>
  <c r="Q626" i="1"/>
  <c r="R626" i="1"/>
  <c r="C626" i="1"/>
  <c r="Q625" i="1"/>
  <c r="R625" i="1"/>
  <c r="P625" i="1"/>
  <c r="I625" i="1"/>
  <c r="C625" i="1"/>
  <c r="Q624" i="1"/>
  <c r="R624" i="1"/>
  <c r="P624" i="1"/>
  <c r="I624" i="1"/>
  <c r="C624" i="1"/>
  <c r="Q623" i="1"/>
  <c r="R623" i="1"/>
  <c r="P623" i="1"/>
  <c r="I623" i="1"/>
  <c r="C623" i="1"/>
  <c r="Q622" i="1"/>
  <c r="R622" i="1"/>
  <c r="P622" i="1"/>
  <c r="I622" i="1"/>
  <c r="C622" i="1"/>
  <c r="Q621" i="1"/>
  <c r="R621" i="1"/>
  <c r="P621" i="1"/>
  <c r="I621" i="1"/>
  <c r="C621" i="1"/>
  <c r="Q620" i="1"/>
  <c r="R620" i="1"/>
  <c r="P620" i="1"/>
  <c r="I620" i="1"/>
  <c r="C620" i="1"/>
  <c r="Q619" i="1"/>
  <c r="R619" i="1"/>
  <c r="P619" i="1"/>
  <c r="I619" i="1"/>
  <c r="C619" i="1"/>
  <c r="Q618" i="1"/>
  <c r="R618" i="1"/>
  <c r="P618" i="1"/>
  <c r="I618" i="1"/>
  <c r="C618" i="1"/>
  <c r="Q617" i="1"/>
  <c r="R617" i="1"/>
  <c r="P617" i="1"/>
  <c r="I617" i="1"/>
  <c r="C617" i="1"/>
  <c r="Q616" i="1"/>
  <c r="R616" i="1"/>
  <c r="P616" i="1"/>
  <c r="I616" i="1"/>
  <c r="C616" i="1"/>
  <c r="Q615" i="1"/>
  <c r="P615" i="1"/>
  <c r="I615" i="1"/>
  <c r="C615" i="1"/>
  <c r="Q614" i="1"/>
  <c r="P614" i="1"/>
  <c r="I614" i="1"/>
  <c r="C614" i="1"/>
  <c r="Q613" i="1"/>
  <c r="P613" i="1"/>
  <c r="I613" i="1"/>
  <c r="C613" i="1"/>
  <c r="Q612" i="1"/>
  <c r="P612" i="1"/>
  <c r="I612" i="1"/>
  <c r="C612" i="1"/>
  <c r="Q611" i="1"/>
  <c r="R611" i="1"/>
  <c r="P611" i="1"/>
  <c r="I611" i="1"/>
  <c r="C611" i="1"/>
  <c r="Q610" i="1"/>
  <c r="R610" i="1"/>
  <c r="P610" i="1"/>
  <c r="I610" i="1"/>
  <c r="C610" i="1"/>
  <c r="R609" i="1"/>
  <c r="I609" i="1"/>
  <c r="C609" i="1"/>
  <c r="Q608" i="1"/>
  <c r="R608" i="1"/>
  <c r="C608" i="1"/>
  <c r="Q607" i="1"/>
  <c r="R607" i="1"/>
  <c r="C607" i="1"/>
  <c r="Q606" i="1"/>
  <c r="R606" i="1"/>
  <c r="C606" i="1"/>
  <c r="Q605" i="1"/>
  <c r="R605" i="1"/>
  <c r="C605" i="1"/>
  <c r="Q604" i="1"/>
  <c r="R604" i="1"/>
  <c r="C604" i="1"/>
  <c r="Q603" i="1"/>
  <c r="R603" i="1"/>
  <c r="C603" i="1"/>
  <c r="Q602" i="1"/>
  <c r="R602" i="1"/>
  <c r="C602" i="1"/>
  <c r="Q601" i="1"/>
  <c r="R601" i="1"/>
  <c r="C601" i="1"/>
  <c r="Q600" i="1"/>
  <c r="R600" i="1"/>
  <c r="P600" i="1"/>
  <c r="I600" i="1"/>
  <c r="C600" i="1"/>
  <c r="Q599" i="1"/>
  <c r="R599" i="1"/>
  <c r="P599" i="1"/>
  <c r="I599" i="1"/>
  <c r="C599" i="1"/>
  <c r="Q598" i="1"/>
  <c r="R598" i="1"/>
  <c r="P598" i="1"/>
  <c r="I598" i="1"/>
  <c r="C598" i="1"/>
  <c r="Q597" i="1"/>
  <c r="R597" i="1"/>
  <c r="C597" i="1"/>
  <c r="Q596" i="1"/>
  <c r="R596" i="1"/>
  <c r="C596" i="1"/>
  <c r="Q595" i="1"/>
  <c r="R595" i="1"/>
  <c r="C595" i="1"/>
  <c r="Q594" i="1"/>
  <c r="R594" i="1"/>
  <c r="C594" i="1"/>
  <c r="Q593" i="1"/>
  <c r="R593" i="1"/>
  <c r="P593" i="1"/>
  <c r="C593" i="1"/>
  <c r="Q592" i="1"/>
  <c r="R592" i="1"/>
  <c r="C592" i="1"/>
  <c r="Q591" i="1"/>
  <c r="R591" i="1"/>
  <c r="C591" i="1"/>
  <c r="Q590" i="1"/>
  <c r="R590" i="1"/>
  <c r="C590" i="1"/>
  <c r="Q589" i="1"/>
  <c r="R589" i="1"/>
  <c r="C589" i="1"/>
  <c r="R588" i="1"/>
  <c r="P588" i="1"/>
  <c r="Q588" i="1"/>
  <c r="I588" i="1"/>
  <c r="C588" i="1"/>
  <c r="Q587" i="1"/>
  <c r="P587" i="1"/>
  <c r="I587" i="1"/>
  <c r="C587" i="1"/>
  <c r="R586" i="1"/>
  <c r="Q586" i="1"/>
  <c r="P586" i="1"/>
  <c r="I586" i="1"/>
  <c r="C586" i="1"/>
  <c r="Q585" i="1"/>
  <c r="R585" i="1"/>
  <c r="P585" i="1"/>
  <c r="I585" i="1"/>
  <c r="C585" i="1"/>
  <c r="Q584" i="1"/>
  <c r="R584" i="1"/>
  <c r="I584" i="1"/>
  <c r="C584" i="1"/>
  <c r="Q583" i="1"/>
  <c r="R583" i="1"/>
  <c r="C583" i="1"/>
  <c r="Q582" i="1"/>
  <c r="R582" i="1"/>
  <c r="C582" i="1"/>
  <c r="Q581" i="1"/>
  <c r="R581" i="1"/>
  <c r="C581" i="1"/>
  <c r="Q580" i="1"/>
  <c r="R580" i="1"/>
  <c r="C580" i="1"/>
  <c r="R579" i="1"/>
  <c r="Q579" i="1"/>
  <c r="P579" i="1"/>
  <c r="I579" i="1"/>
  <c r="C579" i="1"/>
  <c r="Q578" i="1"/>
  <c r="P578" i="1"/>
  <c r="I578" i="1"/>
  <c r="C578" i="1"/>
  <c r="Q577" i="1"/>
  <c r="P577" i="1"/>
  <c r="I577" i="1"/>
  <c r="C577" i="1"/>
  <c r="Q576" i="1"/>
  <c r="P576" i="1"/>
  <c r="I576" i="1"/>
  <c r="C576" i="1"/>
  <c r="Q575" i="1"/>
  <c r="R575" i="1"/>
  <c r="P575" i="1"/>
  <c r="I575" i="1"/>
  <c r="C575" i="1"/>
  <c r="Q574" i="1"/>
  <c r="R574" i="1"/>
  <c r="P574" i="1"/>
  <c r="I574" i="1"/>
  <c r="C574" i="1"/>
  <c r="Q573" i="1"/>
  <c r="R573" i="1"/>
  <c r="C573" i="1"/>
  <c r="Q572" i="1"/>
  <c r="R572" i="1"/>
  <c r="C572" i="1"/>
  <c r="Q571" i="1"/>
  <c r="R571" i="1"/>
  <c r="C571" i="1"/>
  <c r="Q570" i="1"/>
  <c r="R570" i="1"/>
  <c r="C570" i="1"/>
  <c r="Q569" i="1"/>
  <c r="R569" i="1"/>
  <c r="C569" i="1"/>
  <c r="Q568" i="1"/>
  <c r="R568" i="1"/>
  <c r="P568" i="1"/>
  <c r="I568" i="1"/>
  <c r="C568" i="1"/>
  <c r="Q567" i="1"/>
  <c r="R567" i="1"/>
  <c r="P567" i="1"/>
  <c r="I567" i="1"/>
  <c r="C567" i="1"/>
  <c r="Q566" i="1"/>
  <c r="R566" i="1"/>
  <c r="C566" i="1"/>
  <c r="Q565" i="1"/>
  <c r="R565" i="1"/>
  <c r="I565" i="1"/>
  <c r="C565" i="1"/>
  <c r="Q564" i="1"/>
  <c r="R564" i="1"/>
  <c r="P564" i="1"/>
  <c r="I564" i="1"/>
  <c r="C564" i="1"/>
  <c r="Q563" i="1"/>
  <c r="R563" i="1"/>
  <c r="C563" i="1"/>
  <c r="Q562" i="1"/>
  <c r="R562" i="1"/>
  <c r="C562" i="1"/>
  <c r="Q561" i="1"/>
  <c r="R561" i="1"/>
  <c r="I561" i="1"/>
  <c r="C561" i="1"/>
  <c r="Q560" i="1"/>
  <c r="R560" i="1"/>
  <c r="I560" i="1"/>
  <c r="C560" i="1"/>
  <c r="Q559" i="1"/>
  <c r="R559" i="1"/>
  <c r="P559" i="1"/>
  <c r="I559" i="1"/>
  <c r="C559" i="1"/>
  <c r="Q558" i="1"/>
  <c r="R558" i="1"/>
  <c r="P558" i="1"/>
  <c r="I558" i="1"/>
  <c r="C558" i="1"/>
  <c r="Q557" i="1"/>
  <c r="R557" i="1"/>
  <c r="P557" i="1"/>
  <c r="I557" i="1"/>
  <c r="C557" i="1"/>
  <c r="Q556" i="1"/>
  <c r="R556" i="1"/>
  <c r="P556" i="1"/>
  <c r="I556" i="1"/>
  <c r="C556" i="1"/>
  <c r="Q555" i="1"/>
  <c r="R555" i="1"/>
  <c r="P555" i="1"/>
  <c r="I555" i="1"/>
  <c r="C555" i="1"/>
  <c r="Q554" i="1"/>
  <c r="R554" i="1"/>
  <c r="P554" i="1"/>
  <c r="I554" i="1"/>
  <c r="C554" i="1"/>
  <c r="Q553" i="1"/>
  <c r="C553" i="1"/>
  <c r="Q552" i="1"/>
  <c r="C552" i="1"/>
  <c r="Q551" i="1"/>
  <c r="C551" i="1"/>
  <c r="Q550" i="1"/>
  <c r="C550" i="1"/>
  <c r="R549" i="1"/>
  <c r="C549" i="1"/>
  <c r="Q548" i="1"/>
  <c r="R548" i="1"/>
  <c r="P548" i="1"/>
  <c r="I548" i="1"/>
  <c r="C548" i="1"/>
  <c r="Q547" i="1"/>
  <c r="R547" i="1"/>
  <c r="P547" i="1"/>
  <c r="I547" i="1"/>
  <c r="C547" i="1"/>
  <c r="Q546" i="1"/>
  <c r="R546" i="1"/>
  <c r="P546" i="1"/>
  <c r="I546" i="1"/>
  <c r="C546" i="1"/>
  <c r="Q545" i="1"/>
  <c r="R545" i="1"/>
  <c r="P545" i="1"/>
  <c r="I545" i="1"/>
  <c r="C545" i="1"/>
  <c r="Q544" i="1"/>
  <c r="R544" i="1"/>
  <c r="I544" i="1"/>
  <c r="C544" i="1"/>
  <c r="Q543" i="1"/>
  <c r="R543" i="1"/>
  <c r="I543" i="1"/>
  <c r="C543" i="1"/>
  <c r="Q542" i="1"/>
  <c r="R542" i="1"/>
  <c r="I542" i="1"/>
  <c r="C542" i="1"/>
  <c r="Q541" i="1"/>
  <c r="R541" i="1"/>
  <c r="I541" i="1"/>
  <c r="C541" i="1"/>
  <c r="Q540" i="1"/>
  <c r="R540" i="1"/>
  <c r="I540" i="1"/>
  <c r="C540" i="1"/>
  <c r="Q539" i="1"/>
  <c r="R539" i="1"/>
  <c r="I539" i="1"/>
  <c r="C539" i="1"/>
  <c r="Q538" i="1"/>
  <c r="R538" i="1"/>
  <c r="I538" i="1"/>
  <c r="C538" i="1"/>
  <c r="Q537" i="1"/>
  <c r="R537" i="1"/>
  <c r="I537" i="1"/>
  <c r="C537" i="1"/>
  <c r="Q536" i="1"/>
  <c r="R536" i="1"/>
  <c r="P536" i="1"/>
  <c r="I536" i="1"/>
  <c r="C536" i="1"/>
  <c r="Q535" i="1"/>
  <c r="R535" i="1"/>
  <c r="I535" i="1"/>
  <c r="C535" i="1"/>
  <c r="C534" i="1"/>
  <c r="C533" i="1"/>
  <c r="Q532" i="1"/>
  <c r="R532" i="1"/>
  <c r="I532" i="1"/>
  <c r="C532" i="1"/>
  <c r="Q531" i="1"/>
  <c r="R531" i="1"/>
  <c r="I531" i="1"/>
  <c r="C531" i="1"/>
  <c r="Q530" i="1"/>
  <c r="R530" i="1"/>
  <c r="I530" i="1"/>
  <c r="C530" i="1"/>
  <c r="Q529" i="1"/>
  <c r="R529" i="1"/>
  <c r="I529" i="1"/>
  <c r="C529" i="1"/>
  <c r="Q528" i="1"/>
  <c r="R528" i="1"/>
  <c r="I528" i="1"/>
  <c r="C528" i="1"/>
  <c r="Q527" i="1"/>
  <c r="R527" i="1"/>
  <c r="P527" i="1"/>
  <c r="I527" i="1"/>
  <c r="C527" i="1"/>
  <c r="Q526" i="1"/>
  <c r="R526" i="1"/>
  <c r="I526" i="1"/>
  <c r="C526" i="1"/>
  <c r="Q525" i="1"/>
  <c r="R525" i="1"/>
  <c r="P525" i="1"/>
  <c r="I525" i="1"/>
  <c r="C525" i="1"/>
  <c r="Q524" i="1"/>
  <c r="R524" i="1"/>
  <c r="I524" i="1"/>
  <c r="C524" i="1"/>
  <c r="Q523" i="1"/>
  <c r="R523" i="1"/>
  <c r="I523" i="1"/>
  <c r="C523" i="1"/>
  <c r="Q522" i="1"/>
  <c r="R522" i="1"/>
  <c r="I522" i="1"/>
  <c r="C522" i="1"/>
  <c r="Q521" i="1"/>
  <c r="R521" i="1"/>
  <c r="I521" i="1"/>
  <c r="C521" i="1"/>
  <c r="Q520" i="1"/>
  <c r="R520" i="1"/>
  <c r="I520" i="1"/>
  <c r="C520" i="1"/>
  <c r="Q519" i="1"/>
  <c r="R519" i="1"/>
  <c r="I519" i="1"/>
  <c r="C519" i="1"/>
  <c r="Q518" i="1"/>
  <c r="R518" i="1"/>
  <c r="P518" i="1"/>
  <c r="I518" i="1"/>
  <c r="C518" i="1"/>
  <c r="Q517" i="1"/>
  <c r="R517" i="1"/>
  <c r="I517" i="1"/>
  <c r="C517" i="1"/>
  <c r="Q516" i="1"/>
  <c r="R516" i="1"/>
  <c r="I516" i="1"/>
  <c r="C516" i="1"/>
  <c r="Q515" i="1"/>
  <c r="R515" i="1"/>
  <c r="P515" i="1"/>
  <c r="I515" i="1"/>
  <c r="C515" i="1"/>
  <c r="Q514" i="1"/>
  <c r="R514" i="1"/>
  <c r="P514" i="1"/>
  <c r="I514" i="1"/>
  <c r="C514" i="1"/>
  <c r="Q513" i="1"/>
  <c r="R513" i="1"/>
  <c r="I513" i="1"/>
  <c r="C513" i="1"/>
  <c r="Q512" i="1"/>
  <c r="R512" i="1"/>
  <c r="C512" i="1"/>
  <c r="Q511" i="1"/>
  <c r="R511" i="1"/>
  <c r="C511" i="1"/>
  <c r="Q510" i="1"/>
  <c r="R510" i="1"/>
  <c r="C510" i="1"/>
  <c r="Q509" i="1"/>
  <c r="R509" i="1"/>
  <c r="I509" i="1"/>
  <c r="C509" i="1"/>
  <c r="Q508" i="1"/>
  <c r="I508" i="1"/>
  <c r="C508" i="1"/>
  <c r="Q507" i="1"/>
  <c r="R507" i="1"/>
  <c r="P507" i="1"/>
  <c r="I507" i="1"/>
  <c r="C507" i="1"/>
  <c r="Q506" i="1"/>
  <c r="R506" i="1"/>
  <c r="P506" i="1"/>
  <c r="I506" i="1"/>
  <c r="C506" i="1"/>
  <c r="Q505" i="1"/>
  <c r="R505" i="1"/>
  <c r="P505" i="1"/>
  <c r="I505" i="1"/>
  <c r="C505" i="1"/>
  <c r="R504" i="1"/>
  <c r="P504" i="1"/>
  <c r="C504" i="1"/>
  <c r="Q503" i="1"/>
  <c r="R503" i="1"/>
  <c r="I503" i="1"/>
  <c r="C503" i="1"/>
  <c r="Q502" i="1"/>
  <c r="R502" i="1"/>
  <c r="I502" i="1"/>
  <c r="C502" i="1"/>
  <c r="Q501" i="1"/>
  <c r="R501" i="1"/>
  <c r="I501" i="1"/>
  <c r="C501" i="1"/>
  <c r="Q500" i="1"/>
  <c r="R500" i="1"/>
  <c r="I500" i="1"/>
  <c r="C500" i="1"/>
  <c r="Q499" i="1"/>
  <c r="R499" i="1"/>
  <c r="I499" i="1"/>
  <c r="C499" i="1"/>
  <c r="Q498" i="1"/>
  <c r="R498" i="1"/>
  <c r="I498" i="1"/>
  <c r="C498" i="1"/>
  <c r="Q497" i="1"/>
  <c r="R497" i="1"/>
  <c r="I497" i="1"/>
  <c r="C497" i="1"/>
  <c r="Q496" i="1"/>
  <c r="R496" i="1"/>
  <c r="P496" i="1"/>
  <c r="I496" i="1"/>
  <c r="C496" i="1"/>
  <c r="Q495" i="1"/>
  <c r="R495" i="1"/>
  <c r="I495" i="1"/>
  <c r="C495" i="1"/>
  <c r="Q494" i="1"/>
  <c r="R494" i="1"/>
  <c r="C494" i="1"/>
  <c r="Q493" i="1"/>
  <c r="R493" i="1"/>
  <c r="I493" i="1"/>
  <c r="C493" i="1"/>
  <c r="Q492" i="1"/>
  <c r="R492" i="1"/>
  <c r="I492" i="1"/>
  <c r="C492" i="1"/>
  <c r="Q491" i="1"/>
  <c r="R491" i="1"/>
  <c r="I491" i="1"/>
  <c r="C491" i="1"/>
  <c r="Q490" i="1"/>
  <c r="R490" i="1"/>
  <c r="I490" i="1"/>
  <c r="C490" i="1"/>
  <c r="Q489" i="1"/>
  <c r="R489" i="1"/>
  <c r="I489" i="1"/>
  <c r="C489" i="1"/>
  <c r="Q488" i="1"/>
  <c r="R488" i="1"/>
  <c r="I488" i="1"/>
  <c r="C488" i="1"/>
  <c r="R487" i="1"/>
  <c r="I487" i="1"/>
  <c r="C487" i="1"/>
  <c r="R486" i="1"/>
  <c r="I486" i="1"/>
  <c r="C486" i="1"/>
  <c r="R485" i="1"/>
  <c r="I485" i="1"/>
  <c r="C485" i="1"/>
  <c r="R484" i="1"/>
  <c r="I484" i="1"/>
  <c r="C484" i="1"/>
  <c r="Q483" i="1"/>
  <c r="R483" i="1"/>
  <c r="C483" i="1"/>
  <c r="Q482" i="1"/>
  <c r="R482" i="1"/>
  <c r="C482" i="1"/>
  <c r="Q481" i="1"/>
  <c r="R481" i="1"/>
  <c r="C481" i="1"/>
  <c r="Q480" i="1"/>
  <c r="R480" i="1"/>
  <c r="C480" i="1"/>
  <c r="Q479" i="1"/>
  <c r="R479" i="1"/>
  <c r="C479" i="1"/>
  <c r="Q478" i="1"/>
  <c r="R478" i="1"/>
  <c r="C478" i="1"/>
  <c r="Q477" i="1"/>
  <c r="R477" i="1"/>
  <c r="C477" i="1"/>
  <c r="Q476" i="1"/>
  <c r="R476" i="1"/>
  <c r="C476" i="1"/>
  <c r="Q475" i="1"/>
  <c r="R475" i="1"/>
  <c r="C475" i="1"/>
  <c r="Q474" i="1"/>
  <c r="R474" i="1"/>
  <c r="C474" i="1"/>
  <c r="Q473" i="1"/>
  <c r="R473" i="1"/>
  <c r="C473" i="1"/>
  <c r="Q472" i="1"/>
  <c r="R472" i="1"/>
  <c r="C472" i="1"/>
  <c r="Q471" i="1"/>
  <c r="R471" i="1"/>
  <c r="C471" i="1"/>
  <c r="Q470" i="1"/>
  <c r="R470" i="1"/>
  <c r="C470" i="1"/>
  <c r="Q469" i="1"/>
  <c r="R469" i="1"/>
  <c r="C469" i="1"/>
  <c r="Q468" i="1"/>
  <c r="R468" i="1"/>
  <c r="C468" i="1"/>
  <c r="Q467" i="1"/>
  <c r="R467" i="1"/>
  <c r="C467" i="1"/>
  <c r="Q466" i="1"/>
  <c r="R466" i="1"/>
  <c r="C466" i="1"/>
  <c r="Q465" i="1"/>
  <c r="R465" i="1"/>
  <c r="C465" i="1"/>
  <c r="Q464" i="1"/>
  <c r="R464" i="1"/>
  <c r="C464" i="1"/>
  <c r="Q463" i="1"/>
  <c r="R463" i="1"/>
  <c r="C463" i="1"/>
  <c r="Q462" i="1"/>
  <c r="R462" i="1"/>
  <c r="C462" i="1"/>
  <c r="Q461" i="1"/>
  <c r="R461" i="1"/>
  <c r="C461" i="1"/>
  <c r="Q460" i="1"/>
  <c r="R460" i="1"/>
  <c r="C460" i="1"/>
  <c r="Q459" i="1"/>
  <c r="R459" i="1"/>
  <c r="C459" i="1"/>
  <c r="Q458" i="1"/>
  <c r="R458" i="1"/>
  <c r="C458" i="1"/>
  <c r="Q457" i="1"/>
  <c r="R457" i="1"/>
  <c r="C457" i="1"/>
  <c r="Q456" i="1"/>
  <c r="R456" i="1"/>
  <c r="C456" i="1"/>
  <c r="Q455" i="1"/>
  <c r="R455" i="1"/>
  <c r="C455" i="1"/>
  <c r="Q454" i="1"/>
  <c r="R454" i="1"/>
  <c r="C454" i="1"/>
  <c r="Q453" i="1"/>
  <c r="R453" i="1"/>
  <c r="C453" i="1"/>
  <c r="Q452" i="1"/>
  <c r="R452" i="1"/>
  <c r="C452" i="1"/>
  <c r="Q451" i="1"/>
  <c r="R451" i="1"/>
  <c r="C451" i="1"/>
  <c r="Q450" i="1"/>
  <c r="R450" i="1"/>
  <c r="C450" i="1"/>
  <c r="Q449" i="1"/>
  <c r="R449" i="1"/>
  <c r="C449" i="1"/>
  <c r="Q448" i="1"/>
  <c r="R448" i="1"/>
  <c r="C448" i="1"/>
  <c r="Q447" i="1"/>
  <c r="R447" i="1"/>
  <c r="C447" i="1"/>
  <c r="Q446" i="1"/>
  <c r="R446" i="1"/>
  <c r="C446" i="1"/>
  <c r="Q445" i="1"/>
  <c r="R445" i="1"/>
  <c r="C445" i="1"/>
  <c r="Q444" i="1"/>
  <c r="R444" i="1"/>
  <c r="C444" i="1"/>
  <c r="Q443" i="1"/>
  <c r="R443" i="1"/>
  <c r="C443" i="1"/>
  <c r="Q442" i="1"/>
  <c r="R442" i="1"/>
  <c r="C442" i="1"/>
  <c r="Q441" i="1"/>
  <c r="R441" i="1"/>
  <c r="C441" i="1"/>
  <c r="Q440" i="1"/>
  <c r="R440" i="1"/>
  <c r="C440" i="1"/>
  <c r="Q439" i="1"/>
  <c r="R439" i="1"/>
  <c r="C439" i="1"/>
  <c r="Q438" i="1"/>
  <c r="R438" i="1"/>
  <c r="C438" i="1"/>
  <c r="Q437" i="1"/>
  <c r="R437" i="1"/>
  <c r="C437" i="1"/>
  <c r="Q436" i="1"/>
  <c r="R436" i="1"/>
  <c r="C436" i="1"/>
  <c r="R435" i="1"/>
  <c r="C435" i="1"/>
  <c r="Q434" i="1"/>
  <c r="R434" i="1"/>
  <c r="C434" i="1"/>
  <c r="Q433" i="1"/>
  <c r="R433" i="1"/>
  <c r="C433" i="1"/>
  <c r="Q432" i="1"/>
  <c r="R432" i="1"/>
  <c r="C432" i="1"/>
  <c r="R431" i="1"/>
  <c r="C431" i="1"/>
  <c r="Q430" i="1"/>
  <c r="R430" i="1"/>
  <c r="C430" i="1"/>
  <c r="Q429" i="1"/>
  <c r="R429" i="1"/>
  <c r="C429" i="1"/>
  <c r="Q428" i="1"/>
  <c r="R428" i="1"/>
  <c r="C428" i="1"/>
  <c r="Q427" i="1"/>
  <c r="R427" i="1"/>
  <c r="C427" i="1"/>
  <c r="Q426" i="1"/>
  <c r="R426" i="1"/>
  <c r="C426" i="1"/>
  <c r="Q425" i="1"/>
  <c r="R425" i="1"/>
  <c r="C425" i="1"/>
  <c r="Q424" i="1"/>
  <c r="R424" i="1"/>
  <c r="C424" i="1"/>
  <c r="Q423" i="1"/>
  <c r="R423" i="1"/>
  <c r="C423" i="1"/>
  <c r="Q422" i="1"/>
  <c r="R422" i="1"/>
  <c r="C422" i="1"/>
  <c r="Q421" i="1"/>
  <c r="R421" i="1"/>
  <c r="C421" i="1"/>
  <c r="Q420" i="1"/>
  <c r="R420" i="1"/>
  <c r="C420" i="1"/>
  <c r="Q419" i="1"/>
  <c r="R419" i="1"/>
  <c r="C419" i="1"/>
  <c r="Q418" i="1"/>
  <c r="R418" i="1"/>
  <c r="C418" i="1"/>
  <c r="Q417" i="1"/>
  <c r="R417" i="1"/>
  <c r="C417" i="1"/>
  <c r="Q416" i="1"/>
  <c r="R416" i="1"/>
  <c r="C416" i="1"/>
  <c r="Q415" i="1"/>
  <c r="R415" i="1"/>
  <c r="C415" i="1"/>
  <c r="Q414" i="1"/>
  <c r="R414" i="1"/>
  <c r="C414" i="1"/>
  <c r="Q413" i="1"/>
  <c r="R413" i="1"/>
  <c r="C413" i="1"/>
  <c r="Q412" i="1"/>
  <c r="R412" i="1"/>
  <c r="C412" i="1"/>
  <c r="Q411" i="1"/>
  <c r="R411" i="1"/>
  <c r="C411" i="1"/>
  <c r="Q410" i="1"/>
  <c r="R410" i="1"/>
  <c r="C410" i="1"/>
  <c r="Q409" i="1"/>
  <c r="R409" i="1"/>
  <c r="C409" i="1"/>
  <c r="Q408" i="1"/>
  <c r="R408" i="1"/>
  <c r="C408" i="1"/>
  <c r="Q407" i="1"/>
  <c r="R407" i="1"/>
  <c r="C407" i="1"/>
  <c r="Q406" i="1"/>
  <c r="R406" i="1"/>
  <c r="C406" i="1"/>
  <c r="Q405" i="1"/>
  <c r="R405" i="1"/>
  <c r="C405" i="1"/>
  <c r="Q404" i="1"/>
  <c r="R404" i="1"/>
  <c r="C404" i="1"/>
  <c r="Q403" i="1"/>
  <c r="R403" i="1"/>
  <c r="C403" i="1"/>
  <c r="Q402" i="1"/>
  <c r="R402" i="1"/>
  <c r="C402" i="1"/>
  <c r="Q401" i="1"/>
  <c r="R401" i="1"/>
  <c r="C401" i="1"/>
  <c r="Q400" i="1"/>
  <c r="R400" i="1"/>
  <c r="C400" i="1"/>
  <c r="Q399" i="1"/>
  <c r="R399" i="1"/>
  <c r="C399" i="1"/>
  <c r="Q398" i="1"/>
  <c r="R398" i="1"/>
  <c r="C398" i="1"/>
  <c r="Q397" i="1"/>
  <c r="R397" i="1"/>
  <c r="C397" i="1"/>
  <c r="Q396" i="1"/>
  <c r="R396" i="1"/>
  <c r="C396" i="1"/>
  <c r="Q395" i="1"/>
  <c r="R395" i="1"/>
  <c r="C395" i="1"/>
  <c r="Q394" i="1"/>
  <c r="R394" i="1"/>
  <c r="C394" i="1"/>
  <c r="Q393" i="1"/>
  <c r="R393" i="1"/>
  <c r="C393" i="1"/>
  <c r="Q392" i="1"/>
  <c r="R392" i="1"/>
  <c r="C392" i="1"/>
  <c r="Q391" i="1"/>
  <c r="R391" i="1"/>
  <c r="C391" i="1"/>
  <c r="Q390" i="1"/>
  <c r="R390" i="1"/>
  <c r="C390" i="1"/>
  <c r="Q389" i="1"/>
  <c r="R389" i="1"/>
  <c r="C389" i="1"/>
  <c r="Q388" i="1"/>
  <c r="R388" i="1"/>
  <c r="C388" i="1"/>
  <c r="Q387" i="1"/>
  <c r="R387" i="1"/>
  <c r="C387" i="1"/>
  <c r="Q386" i="1"/>
  <c r="R386" i="1"/>
  <c r="C386" i="1"/>
  <c r="Q385" i="1"/>
  <c r="R385" i="1"/>
  <c r="C385" i="1"/>
  <c r="Q384" i="1"/>
  <c r="R384" i="1"/>
  <c r="C384" i="1"/>
  <c r="Q383" i="1"/>
  <c r="R383" i="1"/>
  <c r="C383" i="1"/>
  <c r="Q382" i="1"/>
  <c r="R382" i="1"/>
  <c r="C382" i="1"/>
  <c r="Q381" i="1"/>
  <c r="R381" i="1"/>
  <c r="C381" i="1"/>
  <c r="Q380" i="1"/>
  <c r="R380" i="1"/>
  <c r="C380" i="1"/>
  <c r="Q379" i="1"/>
  <c r="R379" i="1"/>
  <c r="C379" i="1"/>
  <c r="Q378" i="1"/>
  <c r="R378" i="1"/>
  <c r="C378" i="1"/>
  <c r="Q377" i="1"/>
  <c r="R377" i="1"/>
  <c r="C377" i="1"/>
  <c r="Q376" i="1"/>
  <c r="R376" i="1"/>
  <c r="C376" i="1"/>
  <c r="Q375" i="1"/>
  <c r="R375" i="1"/>
  <c r="C375" i="1"/>
  <c r="Q374" i="1"/>
  <c r="R374" i="1"/>
  <c r="C374" i="1"/>
  <c r="Q373" i="1"/>
  <c r="R373" i="1"/>
  <c r="C373" i="1"/>
  <c r="Q372" i="1"/>
  <c r="R372" i="1"/>
  <c r="C372" i="1"/>
  <c r="Q371" i="1"/>
  <c r="R371" i="1"/>
  <c r="C371" i="1"/>
  <c r="Q370" i="1"/>
  <c r="R370" i="1"/>
  <c r="C370" i="1"/>
  <c r="Q369" i="1"/>
  <c r="R369" i="1"/>
  <c r="C369" i="1"/>
  <c r="Q368" i="1"/>
  <c r="R368" i="1"/>
  <c r="C368" i="1"/>
  <c r="Q367" i="1"/>
  <c r="R367" i="1"/>
  <c r="C367" i="1"/>
  <c r="Q366" i="1"/>
  <c r="R366" i="1"/>
  <c r="C366" i="1"/>
  <c r="Q365" i="1"/>
  <c r="R365" i="1"/>
  <c r="C365" i="1"/>
  <c r="Q364" i="1"/>
  <c r="R364" i="1"/>
  <c r="C364" i="1"/>
  <c r="Q363" i="1"/>
  <c r="R363" i="1"/>
  <c r="C363" i="1"/>
  <c r="Q362" i="1"/>
  <c r="R362" i="1"/>
  <c r="C362" i="1"/>
  <c r="Q361" i="1"/>
  <c r="R361" i="1"/>
  <c r="C361" i="1"/>
  <c r="Q360" i="1"/>
  <c r="R360" i="1"/>
  <c r="C360" i="1"/>
  <c r="Q359" i="1"/>
  <c r="R359" i="1"/>
  <c r="C359" i="1"/>
  <c r="Q358" i="1"/>
  <c r="R358" i="1"/>
  <c r="C358" i="1"/>
  <c r="Q357" i="1"/>
  <c r="R357" i="1"/>
  <c r="C357" i="1"/>
  <c r="Q356" i="1"/>
  <c r="R356" i="1"/>
  <c r="C356" i="1"/>
  <c r="Q355" i="1"/>
  <c r="R355" i="1"/>
  <c r="C355" i="1"/>
  <c r="Q354" i="1"/>
  <c r="R354" i="1"/>
  <c r="C354" i="1"/>
  <c r="Q353" i="1"/>
  <c r="R353" i="1"/>
  <c r="C353" i="1"/>
  <c r="Q352" i="1"/>
  <c r="R352" i="1"/>
  <c r="C352" i="1"/>
  <c r="Q351" i="1"/>
  <c r="R351" i="1"/>
  <c r="C351" i="1"/>
  <c r="Q350" i="1"/>
  <c r="R350" i="1"/>
  <c r="C350" i="1"/>
  <c r="Q349" i="1"/>
  <c r="R349" i="1"/>
  <c r="C349" i="1"/>
  <c r="Q348" i="1"/>
  <c r="R348" i="1"/>
  <c r="C348" i="1"/>
  <c r="Q347" i="1"/>
  <c r="R347" i="1"/>
  <c r="C347" i="1"/>
  <c r="Q346" i="1"/>
  <c r="R346" i="1"/>
  <c r="C346" i="1"/>
  <c r="Q345" i="1"/>
  <c r="R345" i="1"/>
  <c r="C345" i="1"/>
  <c r="Q344" i="1"/>
  <c r="R344" i="1"/>
  <c r="C344" i="1"/>
  <c r="Q343" i="1"/>
  <c r="R343" i="1"/>
  <c r="C343" i="1"/>
  <c r="Q342" i="1"/>
  <c r="R342" i="1"/>
  <c r="C342" i="1"/>
  <c r="Q341" i="1"/>
  <c r="R341" i="1"/>
  <c r="C341" i="1"/>
  <c r="Q340" i="1"/>
  <c r="R340" i="1"/>
  <c r="C340" i="1"/>
  <c r="Q339" i="1"/>
  <c r="R339" i="1"/>
  <c r="C339" i="1"/>
  <c r="Q338" i="1"/>
  <c r="R338" i="1"/>
  <c r="C338" i="1"/>
  <c r="Q337" i="1"/>
  <c r="R337" i="1"/>
  <c r="C337" i="1"/>
  <c r="Q336" i="1"/>
  <c r="R336" i="1"/>
  <c r="C336" i="1"/>
  <c r="Q335" i="1"/>
  <c r="R335" i="1"/>
  <c r="C335" i="1"/>
  <c r="Q334" i="1"/>
  <c r="R334" i="1"/>
  <c r="C334" i="1"/>
  <c r="Q333" i="1"/>
  <c r="R333" i="1"/>
  <c r="C333" i="1"/>
  <c r="Q332" i="1"/>
  <c r="R332" i="1"/>
  <c r="C332" i="1"/>
  <c r="Q331" i="1"/>
  <c r="R331" i="1"/>
  <c r="C331" i="1"/>
  <c r="Q330" i="1"/>
  <c r="R330" i="1"/>
  <c r="C330" i="1"/>
  <c r="Q329" i="1"/>
  <c r="R329" i="1"/>
  <c r="C329" i="1"/>
  <c r="Q328" i="1"/>
  <c r="R328" i="1"/>
  <c r="C328" i="1"/>
  <c r="Q327" i="1"/>
  <c r="R327" i="1"/>
  <c r="C327" i="1"/>
  <c r="Q326" i="1"/>
  <c r="R326" i="1"/>
  <c r="C326" i="1"/>
  <c r="P325" i="1"/>
  <c r="C325" i="1"/>
  <c r="Q324" i="1"/>
  <c r="R324" i="1"/>
  <c r="C324" i="1"/>
  <c r="Q323" i="1"/>
  <c r="R323" i="1"/>
  <c r="C323" i="1"/>
  <c r="Q322" i="1"/>
  <c r="R322" i="1"/>
  <c r="C322" i="1"/>
  <c r="Q321" i="1"/>
  <c r="R321" i="1"/>
  <c r="C321" i="1"/>
  <c r="Q320" i="1"/>
  <c r="R320" i="1"/>
  <c r="C320" i="1"/>
  <c r="Q319" i="1"/>
  <c r="R319" i="1"/>
  <c r="C319" i="1"/>
  <c r="Q318" i="1"/>
  <c r="R318" i="1"/>
  <c r="C318" i="1"/>
  <c r="Q317" i="1"/>
  <c r="R317" i="1"/>
  <c r="C317" i="1"/>
  <c r="Q316" i="1"/>
  <c r="R316" i="1"/>
  <c r="C316" i="1"/>
  <c r="Q315" i="1"/>
  <c r="R315" i="1"/>
  <c r="C315" i="1"/>
  <c r="Q314" i="1"/>
  <c r="R314" i="1"/>
  <c r="C314" i="1"/>
  <c r="Q313" i="1"/>
  <c r="R313" i="1"/>
  <c r="C313" i="1"/>
  <c r="Q312" i="1"/>
  <c r="R312" i="1"/>
  <c r="C312" i="1"/>
  <c r="Q311" i="1"/>
  <c r="R311" i="1"/>
  <c r="C311" i="1"/>
  <c r="Q310" i="1"/>
  <c r="R310" i="1"/>
  <c r="C310" i="1"/>
  <c r="Q309" i="1"/>
  <c r="R309" i="1"/>
  <c r="C309" i="1"/>
  <c r="Q308" i="1"/>
  <c r="R308" i="1"/>
  <c r="C308" i="1"/>
  <c r="Q307" i="1"/>
  <c r="R307" i="1"/>
  <c r="C307" i="1"/>
  <c r="Q306" i="1"/>
  <c r="R306" i="1"/>
  <c r="C306" i="1"/>
  <c r="Q305" i="1"/>
  <c r="R305" i="1"/>
  <c r="C305" i="1"/>
  <c r="Q304" i="1"/>
  <c r="R304" i="1"/>
  <c r="C304" i="1"/>
  <c r="Q303" i="1"/>
  <c r="R303" i="1"/>
  <c r="C303" i="1"/>
  <c r="Q302" i="1"/>
  <c r="R302" i="1"/>
  <c r="C302" i="1"/>
  <c r="Q301" i="1"/>
  <c r="R301" i="1"/>
  <c r="C301" i="1"/>
  <c r="Q300" i="1"/>
  <c r="R300" i="1"/>
  <c r="C300" i="1"/>
  <c r="Q299" i="1"/>
  <c r="R299" i="1"/>
  <c r="C299" i="1"/>
  <c r="Q298" i="1"/>
  <c r="R298" i="1"/>
  <c r="C298" i="1"/>
  <c r="Q297" i="1"/>
  <c r="R297" i="1"/>
  <c r="C297" i="1"/>
  <c r="Q296" i="1"/>
  <c r="R296" i="1"/>
  <c r="C296" i="1"/>
  <c r="Q295" i="1"/>
  <c r="R295" i="1"/>
  <c r="C295" i="1"/>
  <c r="Q294" i="1"/>
  <c r="R294" i="1"/>
  <c r="C294" i="1"/>
  <c r="Q293" i="1"/>
  <c r="R293" i="1"/>
  <c r="C293" i="1"/>
  <c r="Q292" i="1"/>
  <c r="R292" i="1"/>
  <c r="C292" i="1"/>
  <c r="Q291" i="1"/>
  <c r="R291" i="1"/>
  <c r="C291" i="1"/>
  <c r="Q290" i="1"/>
  <c r="R290" i="1"/>
  <c r="C290" i="1"/>
  <c r="Q289" i="1"/>
  <c r="R289" i="1"/>
  <c r="C289" i="1"/>
  <c r="Q288" i="1"/>
  <c r="R288" i="1"/>
  <c r="C288" i="1"/>
  <c r="Q287" i="1"/>
  <c r="R287" i="1"/>
  <c r="C287" i="1"/>
  <c r="Q286" i="1"/>
  <c r="R286" i="1"/>
  <c r="C286" i="1"/>
  <c r="Q285" i="1"/>
  <c r="R285" i="1"/>
  <c r="C285" i="1"/>
  <c r="Q284" i="1"/>
  <c r="R284" i="1"/>
  <c r="C284" i="1"/>
  <c r="Q283" i="1"/>
  <c r="R283" i="1"/>
  <c r="C283" i="1"/>
  <c r="Q282" i="1"/>
  <c r="R282" i="1"/>
  <c r="C282" i="1"/>
  <c r="Q281" i="1"/>
  <c r="R281" i="1"/>
  <c r="C281" i="1"/>
  <c r="Q280" i="1"/>
  <c r="R280" i="1"/>
  <c r="C280" i="1"/>
  <c r="Q279" i="1"/>
  <c r="R279" i="1"/>
  <c r="C279" i="1"/>
  <c r="Q278" i="1"/>
  <c r="R278" i="1"/>
  <c r="C278" i="1"/>
  <c r="Q277" i="1"/>
  <c r="R277" i="1"/>
  <c r="C277" i="1"/>
  <c r="Q276" i="1"/>
  <c r="R276" i="1"/>
  <c r="C276" i="1"/>
  <c r="Q275" i="1"/>
  <c r="R275" i="1"/>
  <c r="C275" i="1"/>
  <c r="Q274" i="1"/>
  <c r="R274" i="1"/>
  <c r="C274" i="1"/>
  <c r="Q273" i="1"/>
  <c r="R273" i="1"/>
  <c r="C273" i="1"/>
  <c r="Q272" i="1"/>
  <c r="R272" i="1"/>
  <c r="C272" i="1"/>
  <c r="Q271" i="1"/>
  <c r="R271" i="1"/>
  <c r="C271" i="1"/>
  <c r="Q270" i="1"/>
  <c r="R270" i="1"/>
  <c r="C270" i="1"/>
  <c r="Q269" i="1"/>
  <c r="R269" i="1"/>
  <c r="C269" i="1"/>
  <c r="Q268" i="1"/>
  <c r="R268" i="1"/>
  <c r="C268" i="1"/>
  <c r="Q267" i="1"/>
  <c r="R267" i="1"/>
  <c r="C267" i="1"/>
  <c r="Q266" i="1"/>
  <c r="R266" i="1"/>
  <c r="C266" i="1"/>
  <c r="Q265" i="1"/>
  <c r="R265" i="1"/>
  <c r="C265" i="1"/>
  <c r="Q264" i="1"/>
  <c r="R264" i="1"/>
  <c r="C264" i="1"/>
  <c r="Q263" i="1"/>
  <c r="R263" i="1"/>
  <c r="C263" i="1"/>
  <c r="Q262" i="1"/>
  <c r="R262" i="1"/>
  <c r="C262" i="1"/>
  <c r="Q261" i="1"/>
  <c r="R261" i="1"/>
  <c r="C261" i="1"/>
  <c r="Q260" i="1"/>
  <c r="R260" i="1"/>
  <c r="C260" i="1"/>
  <c r="Q259" i="1"/>
  <c r="R259" i="1"/>
  <c r="C259" i="1"/>
  <c r="Q258" i="1"/>
  <c r="R258" i="1"/>
  <c r="C258" i="1"/>
  <c r="Q257" i="1"/>
  <c r="R257" i="1"/>
  <c r="C257" i="1"/>
  <c r="Q256" i="1"/>
  <c r="R256" i="1"/>
  <c r="C256" i="1"/>
  <c r="Q255" i="1"/>
  <c r="R255" i="1"/>
  <c r="C255" i="1"/>
  <c r="Q254" i="1"/>
  <c r="R254" i="1"/>
  <c r="C254" i="1"/>
  <c r="Q253" i="1"/>
  <c r="R253" i="1"/>
  <c r="C253" i="1"/>
  <c r="Q252" i="1"/>
  <c r="R252" i="1"/>
  <c r="C252" i="1"/>
  <c r="Q251" i="1"/>
  <c r="R251" i="1"/>
  <c r="C251" i="1"/>
  <c r="Q250" i="1"/>
  <c r="R250" i="1"/>
  <c r="C250" i="1"/>
  <c r="Q249" i="1"/>
  <c r="R249" i="1"/>
  <c r="C249" i="1"/>
  <c r="Q248" i="1"/>
  <c r="R248" i="1"/>
  <c r="C248" i="1"/>
  <c r="Q247" i="1"/>
  <c r="R247" i="1"/>
  <c r="C247" i="1"/>
  <c r="Q246" i="1"/>
  <c r="R246" i="1"/>
  <c r="C246" i="1"/>
  <c r="Q245" i="1"/>
  <c r="R245" i="1"/>
  <c r="C245" i="1"/>
  <c r="Q244" i="1"/>
  <c r="R244" i="1"/>
  <c r="C244" i="1"/>
  <c r="Q243" i="1"/>
  <c r="R243" i="1"/>
  <c r="C243" i="1"/>
  <c r="Q242" i="1"/>
  <c r="R242" i="1"/>
  <c r="C242" i="1"/>
  <c r="Q241" i="1"/>
  <c r="R241" i="1"/>
  <c r="C241" i="1"/>
  <c r="Q240" i="1"/>
  <c r="R240" i="1"/>
  <c r="C240" i="1"/>
  <c r="Q239" i="1"/>
  <c r="R239" i="1"/>
  <c r="C239" i="1"/>
  <c r="Q238" i="1"/>
  <c r="R238" i="1"/>
  <c r="C238" i="1"/>
  <c r="Q237" i="1"/>
  <c r="R237" i="1"/>
  <c r="C237" i="1"/>
  <c r="Q236" i="1"/>
  <c r="R236" i="1"/>
  <c r="C236" i="1"/>
  <c r="Q235" i="1"/>
  <c r="R235" i="1"/>
  <c r="C235" i="1"/>
  <c r="Q234" i="1"/>
  <c r="R234" i="1"/>
  <c r="C234" i="1"/>
  <c r="Q233" i="1"/>
  <c r="R233" i="1"/>
  <c r="C233" i="1"/>
  <c r="Q232" i="1"/>
  <c r="R232" i="1"/>
  <c r="C232" i="1"/>
  <c r="Q231" i="1"/>
  <c r="R231" i="1"/>
  <c r="C231" i="1"/>
  <c r="Q230" i="1"/>
  <c r="R230" i="1"/>
  <c r="C230" i="1"/>
  <c r="Q229" i="1"/>
  <c r="R229" i="1"/>
  <c r="C229" i="1"/>
  <c r="Q228" i="1"/>
  <c r="R228" i="1"/>
  <c r="C228" i="1"/>
  <c r="Q227" i="1"/>
  <c r="R227" i="1"/>
  <c r="C227" i="1"/>
  <c r="Q226" i="1"/>
  <c r="R226" i="1"/>
  <c r="C226" i="1"/>
  <c r="Q225" i="1"/>
  <c r="R225" i="1"/>
  <c r="C225" i="1"/>
  <c r="Q224" i="1"/>
  <c r="R224" i="1"/>
  <c r="C224" i="1"/>
  <c r="R223" i="1"/>
  <c r="C223" i="1"/>
  <c r="Q222" i="1"/>
  <c r="R222" i="1"/>
  <c r="C222" i="1"/>
  <c r="Q221" i="1"/>
  <c r="R221" i="1"/>
  <c r="C221" i="1"/>
  <c r="Q220" i="1"/>
  <c r="R220" i="1"/>
  <c r="C220" i="1"/>
  <c r="Q219" i="1"/>
  <c r="R219" i="1"/>
  <c r="C219" i="1"/>
  <c r="Q218" i="1"/>
  <c r="R218" i="1"/>
  <c r="C218" i="1"/>
  <c r="Q217" i="1"/>
  <c r="R217" i="1"/>
  <c r="C217" i="1"/>
  <c r="Q216" i="1"/>
  <c r="R216" i="1"/>
  <c r="C216" i="1"/>
  <c r="Q215" i="1"/>
  <c r="R215" i="1"/>
  <c r="C215" i="1"/>
  <c r="Q214" i="1"/>
  <c r="R214" i="1"/>
  <c r="C214" i="1"/>
  <c r="Q213" i="1"/>
  <c r="R213" i="1"/>
  <c r="C213" i="1"/>
  <c r="Q212" i="1"/>
  <c r="R212" i="1"/>
  <c r="C212" i="1"/>
  <c r="Q211" i="1"/>
  <c r="R211" i="1"/>
  <c r="C211" i="1"/>
  <c r="Q210" i="1"/>
  <c r="R210" i="1"/>
  <c r="C210" i="1"/>
  <c r="Q209" i="1"/>
  <c r="R209" i="1"/>
  <c r="C209" i="1"/>
  <c r="Q208" i="1"/>
  <c r="R208" i="1"/>
  <c r="C208" i="1"/>
  <c r="Q207" i="1"/>
  <c r="R207" i="1"/>
  <c r="C207" i="1"/>
  <c r="Q206" i="1"/>
  <c r="R206" i="1"/>
  <c r="C206" i="1"/>
  <c r="Q205" i="1"/>
  <c r="R205" i="1"/>
  <c r="C205" i="1"/>
  <c r="Q204" i="1"/>
  <c r="R204" i="1"/>
  <c r="C204" i="1"/>
  <c r="Q203" i="1"/>
  <c r="R203" i="1"/>
  <c r="C203" i="1"/>
  <c r="Q202" i="1"/>
  <c r="R202" i="1"/>
  <c r="C202" i="1"/>
  <c r="Q201" i="1"/>
  <c r="R201" i="1"/>
  <c r="C201" i="1"/>
  <c r="Q200" i="1"/>
  <c r="R200" i="1"/>
  <c r="C200" i="1"/>
  <c r="Q199" i="1"/>
  <c r="R199" i="1"/>
  <c r="C199" i="1"/>
  <c r="Q198" i="1"/>
  <c r="R198" i="1"/>
  <c r="C198" i="1"/>
  <c r="Q197" i="1"/>
  <c r="R197" i="1"/>
  <c r="C197" i="1"/>
  <c r="Q196" i="1"/>
  <c r="R196" i="1"/>
  <c r="C196" i="1"/>
  <c r="Q195" i="1"/>
  <c r="R195" i="1"/>
  <c r="C195" i="1"/>
  <c r="Q194" i="1"/>
  <c r="R194" i="1"/>
  <c r="C194" i="1"/>
  <c r="Q193" i="1"/>
  <c r="R193" i="1"/>
  <c r="C193" i="1"/>
  <c r="Q192" i="1"/>
  <c r="R192" i="1"/>
  <c r="C192" i="1"/>
  <c r="Q191" i="1"/>
  <c r="R191" i="1"/>
  <c r="C191" i="1"/>
  <c r="Q190" i="1"/>
  <c r="R190" i="1"/>
  <c r="C190" i="1"/>
  <c r="Q189" i="1"/>
  <c r="R189" i="1"/>
  <c r="C189" i="1"/>
  <c r="Q188" i="1"/>
  <c r="R188" i="1"/>
  <c r="C188" i="1"/>
  <c r="Q187" i="1"/>
  <c r="R187" i="1"/>
  <c r="C187" i="1"/>
  <c r="Q186" i="1"/>
  <c r="R186" i="1"/>
  <c r="C186" i="1"/>
  <c r="Q185" i="1"/>
  <c r="R185" i="1"/>
  <c r="C185" i="1"/>
  <c r="Q184" i="1"/>
  <c r="R184" i="1"/>
  <c r="C184" i="1"/>
  <c r="Q183" i="1"/>
  <c r="R183" i="1"/>
  <c r="C183" i="1"/>
  <c r="Q182" i="1"/>
  <c r="R182" i="1"/>
  <c r="C182" i="1"/>
  <c r="Q181" i="1"/>
  <c r="R181" i="1"/>
  <c r="C181" i="1"/>
  <c r="Q180" i="1"/>
  <c r="R180" i="1"/>
  <c r="C180" i="1"/>
  <c r="Q179" i="1"/>
  <c r="R179" i="1"/>
  <c r="C179" i="1"/>
  <c r="Q178" i="1"/>
  <c r="R178" i="1"/>
  <c r="C178" i="1"/>
  <c r="Q177" i="1"/>
  <c r="R177" i="1"/>
  <c r="C177" i="1"/>
  <c r="Q176" i="1"/>
  <c r="R176" i="1"/>
  <c r="C176" i="1"/>
  <c r="Q175" i="1"/>
  <c r="R175" i="1"/>
  <c r="C175" i="1"/>
  <c r="Q174" i="1"/>
  <c r="R174" i="1"/>
  <c r="C174" i="1"/>
  <c r="Q173" i="1"/>
  <c r="R173" i="1"/>
  <c r="C173" i="1"/>
  <c r="Q172" i="1"/>
  <c r="R172" i="1"/>
  <c r="C172" i="1"/>
  <c r="Q171" i="1"/>
  <c r="R171" i="1"/>
  <c r="C171" i="1"/>
  <c r="Q170" i="1"/>
  <c r="R170" i="1"/>
  <c r="C170" i="1"/>
  <c r="Q169" i="1"/>
  <c r="R169" i="1"/>
  <c r="C169" i="1"/>
  <c r="Q168" i="1"/>
  <c r="R168" i="1"/>
  <c r="C168" i="1"/>
  <c r="Q167" i="1"/>
  <c r="R167" i="1"/>
  <c r="C167" i="1"/>
  <c r="Q166" i="1"/>
  <c r="R166" i="1"/>
  <c r="C166" i="1"/>
  <c r="Q165" i="1"/>
  <c r="R165" i="1"/>
  <c r="C165" i="1"/>
  <c r="Q164" i="1"/>
  <c r="R164" i="1"/>
  <c r="C164" i="1"/>
  <c r="Q163" i="1"/>
  <c r="R163" i="1"/>
  <c r="C163" i="1"/>
  <c r="Q162" i="1"/>
  <c r="R162" i="1"/>
  <c r="C162" i="1"/>
  <c r="Q161" i="1"/>
  <c r="R161" i="1"/>
  <c r="C161" i="1"/>
  <c r="Q160" i="1"/>
  <c r="R160" i="1"/>
  <c r="C160" i="1"/>
  <c r="Q159" i="1"/>
  <c r="R159" i="1"/>
  <c r="C159" i="1"/>
  <c r="Q158" i="1"/>
  <c r="R158" i="1"/>
  <c r="C158" i="1"/>
  <c r="Q157" i="1"/>
  <c r="R157" i="1"/>
  <c r="C157" i="1"/>
  <c r="Q156" i="1"/>
  <c r="R156" i="1"/>
  <c r="C156" i="1"/>
  <c r="Q155" i="1"/>
  <c r="R155" i="1"/>
  <c r="C155" i="1"/>
  <c r="Q154" i="1"/>
  <c r="R154" i="1"/>
  <c r="C154" i="1"/>
  <c r="Q153" i="1"/>
  <c r="R153" i="1"/>
  <c r="C153" i="1"/>
  <c r="Q152" i="1"/>
  <c r="R152" i="1"/>
  <c r="C152" i="1"/>
  <c r="Q151" i="1"/>
  <c r="R151" i="1"/>
  <c r="C151" i="1"/>
  <c r="Q150" i="1"/>
  <c r="R150" i="1"/>
  <c r="C150" i="1"/>
  <c r="Q149" i="1"/>
  <c r="R149" i="1"/>
  <c r="C149" i="1"/>
  <c r="Q148" i="1"/>
  <c r="R148" i="1"/>
  <c r="C148" i="1"/>
  <c r="Q147" i="1"/>
  <c r="R147" i="1"/>
  <c r="C147" i="1"/>
  <c r="Q146" i="1"/>
  <c r="R146" i="1"/>
  <c r="C146" i="1"/>
  <c r="Q145" i="1"/>
  <c r="R145" i="1"/>
  <c r="C145" i="1"/>
  <c r="Q144" i="1"/>
  <c r="R144" i="1"/>
  <c r="C144" i="1"/>
  <c r="Q143" i="1"/>
  <c r="R143" i="1"/>
  <c r="C143" i="1"/>
  <c r="Q142" i="1"/>
  <c r="R142" i="1"/>
  <c r="C142" i="1"/>
  <c r="Q141" i="1"/>
  <c r="R141" i="1"/>
  <c r="C141" i="1"/>
  <c r="Q140" i="1"/>
  <c r="R140" i="1"/>
  <c r="C140" i="1"/>
  <c r="Q139" i="1"/>
  <c r="R139" i="1"/>
  <c r="C139" i="1"/>
  <c r="Q138" i="1"/>
  <c r="R138" i="1"/>
  <c r="C138" i="1"/>
  <c r="Q137" i="1"/>
  <c r="R137" i="1"/>
  <c r="C137" i="1"/>
  <c r="Q136" i="1"/>
  <c r="R136" i="1"/>
  <c r="C136" i="1"/>
  <c r="Q135" i="1"/>
  <c r="R135" i="1"/>
  <c r="C135" i="1"/>
  <c r="Q134" i="1"/>
  <c r="R134" i="1"/>
  <c r="C134" i="1"/>
  <c r="Q133" i="1"/>
  <c r="R133" i="1"/>
  <c r="C133" i="1"/>
  <c r="Q132" i="1"/>
  <c r="R132" i="1"/>
  <c r="C132" i="1"/>
  <c r="Q131" i="1"/>
  <c r="R131" i="1"/>
  <c r="C131" i="1"/>
  <c r="Q130" i="1"/>
  <c r="R130" i="1"/>
  <c r="C130" i="1"/>
  <c r="Q129" i="1"/>
  <c r="R129" i="1"/>
  <c r="C129" i="1"/>
  <c r="Q128" i="1"/>
  <c r="R128" i="1"/>
  <c r="C128" i="1"/>
  <c r="Q127" i="1"/>
  <c r="R127" i="1"/>
  <c r="C127" i="1"/>
  <c r="Q126" i="1"/>
  <c r="R126" i="1"/>
  <c r="C126" i="1"/>
  <c r="Q125" i="1"/>
  <c r="R125" i="1"/>
  <c r="C125" i="1"/>
  <c r="Q124" i="1"/>
  <c r="R124" i="1"/>
  <c r="C124" i="1"/>
  <c r="Q123" i="1"/>
  <c r="R123" i="1"/>
  <c r="C123" i="1"/>
  <c r="Q122" i="1"/>
  <c r="R122" i="1"/>
  <c r="C122" i="1"/>
  <c r="Q121" i="1"/>
  <c r="R121" i="1"/>
  <c r="C121" i="1"/>
  <c r="Q120" i="1"/>
  <c r="R120" i="1"/>
  <c r="C120" i="1"/>
  <c r="Q119" i="1"/>
  <c r="R119" i="1"/>
  <c r="C119" i="1"/>
  <c r="Q118" i="1"/>
  <c r="R118" i="1"/>
  <c r="C118" i="1"/>
  <c r="Q117" i="1"/>
  <c r="R117" i="1"/>
  <c r="C117" i="1"/>
  <c r="Q116" i="1"/>
  <c r="R116" i="1"/>
  <c r="C116" i="1"/>
  <c r="Q115" i="1"/>
  <c r="R115" i="1"/>
  <c r="C115" i="1"/>
  <c r="Q114" i="1"/>
  <c r="R114" i="1"/>
  <c r="C114" i="1"/>
  <c r="Q113" i="1"/>
  <c r="R113" i="1"/>
  <c r="C113" i="1"/>
  <c r="Q112" i="1"/>
  <c r="R112" i="1"/>
  <c r="C112" i="1"/>
  <c r="Q111" i="1"/>
  <c r="R111" i="1"/>
  <c r="C111" i="1"/>
  <c r="Q110" i="1"/>
  <c r="R110" i="1"/>
  <c r="C110" i="1"/>
  <c r="Q109" i="1"/>
  <c r="R109" i="1"/>
  <c r="C109" i="1"/>
  <c r="Q108" i="1"/>
  <c r="R108" i="1"/>
  <c r="C108" i="1"/>
  <c r="Q107" i="1"/>
  <c r="R107" i="1"/>
  <c r="C107" i="1"/>
  <c r="Q106" i="1"/>
  <c r="R106" i="1"/>
  <c r="C106" i="1"/>
  <c r="Q105" i="1"/>
  <c r="R105" i="1"/>
  <c r="C105" i="1"/>
  <c r="Q104" i="1"/>
  <c r="R104" i="1"/>
  <c r="C104" i="1"/>
  <c r="Q103" i="1"/>
  <c r="R103" i="1"/>
  <c r="C103" i="1"/>
  <c r="Q102" i="1"/>
  <c r="R102" i="1"/>
  <c r="C102" i="1"/>
  <c r="Q101" i="1"/>
  <c r="R101" i="1"/>
  <c r="C101" i="1"/>
  <c r="Q100" i="1"/>
  <c r="R100" i="1"/>
  <c r="C100" i="1"/>
  <c r="Q99" i="1"/>
  <c r="R99" i="1"/>
  <c r="C99" i="1"/>
  <c r="Q98" i="1"/>
  <c r="R98" i="1"/>
  <c r="C98" i="1"/>
  <c r="Q97" i="1"/>
  <c r="R97" i="1"/>
  <c r="C97" i="1"/>
  <c r="Q96" i="1"/>
  <c r="R96" i="1"/>
  <c r="C96" i="1"/>
  <c r="Q95" i="1"/>
  <c r="R95" i="1"/>
  <c r="C95" i="1"/>
  <c r="Q94" i="1"/>
  <c r="R94" i="1"/>
  <c r="C94" i="1"/>
  <c r="Q93" i="1"/>
  <c r="R93" i="1"/>
  <c r="C93" i="1"/>
  <c r="Q92" i="1"/>
  <c r="R92" i="1"/>
  <c r="C92" i="1"/>
  <c r="Q91" i="1"/>
  <c r="R91" i="1"/>
  <c r="C91" i="1"/>
  <c r="Q90" i="1"/>
  <c r="R90" i="1"/>
  <c r="C90" i="1"/>
  <c r="Q89" i="1"/>
  <c r="R89" i="1"/>
  <c r="C89" i="1"/>
  <c r="Q88" i="1"/>
  <c r="R88" i="1"/>
  <c r="C88" i="1"/>
  <c r="Q87" i="1"/>
  <c r="R87" i="1"/>
  <c r="C87" i="1"/>
  <c r="R86" i="1"/>
  <c r="P86" i="1"/>
  <c r="C86" i="1"/>
  <c r="R85" i="1"/>
  <c r="P85" i="1"/>
  <c r="C85" i="1"/>
  <c r="Q84" i="1"/>
  <c r="R84" i="1"/>
  <c r="C84" i="1"/>
  <c r="Q83" i="1"/>
  <c r="R83" i="1"/>
  <c r="C83" i="1"/>
  <c r="Q82" i="1"/>
  <c r="R82" i="1"/>
  <c r="C82" i="1"/>
  <c r="Q81" i="1"/>
  <c r="R81" i="1"/>
  <c r="C81" i="1"/>
  <c r="Q80" i="1"/>
  <c r="R80" i="1"/>
  <c r="C80" i="1"/>
  <c r="Q79" i="1"/>
  <c r="R79" i="1"/>
  <c r="C79" i="1"/>
  <c r="Q78" i="1"/>
  <c r="R78" i="1"/>
  <c r="C78" i="1"/>
  <c r="Q77" i="1"/>
  <c r="R77" i="1"/>
  <c r="C77" i="1"/>
  <c r="Q76" i="1"/>
  <c r="R76" i="1"/>
  <c r="C76" i="1"/>
  <c r="Q75" i="1"/>
  <c r="R75" i="1"/>
  <c r="C75" i="1"/>
  <c r="Q74" i="1"/>
  <c r="R74" i="1"/>
  <c r="C74" i="1"/>
  <c r="Q73" i="1"/>
  <c r="R73" i="1"/>
  <c r="C73" i="1"/>
  <c r="Q72" i="1"/>
  <c r="R72" i="1"/>
  <c r="C72" i="1"/>
  <c r="Q71" i="1"/>
  <c r="R71" i="1"/>
  <c r="I71" i="1"/>
  <c r="C71" i="1"/>
  <c r="Q70" i="1"/>
  <c r="R70" i="1"/>
  <c r="C70" i="1"/>
  <c r="Q69" i="1"/>
  <c r="R69" i="1"/>
  <c r="C69" i="1"/>
  <c r="Q68" i="1"/>
  <c r="R68" i="1"/>
  <c r="C68" i="1"/>
  <c r="Q67" i="1"/>
  <c r="R67" i="1"/>
  <c r="C67" i="1"/>
  <c r="Q66" i="1"/>
  <c r="R66" i="1"/>
  <c r="C66" i="1"/>
  <c r="Q65" i="1"/>
  <c r="R65" i="1"/>
  <c r="C65" i="1"/>
  <c r="Q64" i="1"/>
  <c r="R64" i="1"/>
  <c r="C64" i="1"/>
  <c r="Q63" i="1"/>
  <c r="R63" i="1"/>
  <c r="C63" i="1"/>
  <c r="Q62" i="1"/>
  <c r="R62" i="1"/>
  <c r="C62" i="1"/>
  <c r="Q61" i="1"/>
  <c r="R61" i="1"/>
  <c r="C61" i="1"/>
  <c r="Q60" i="1"/>
  <c r="R60" i="1"/>
  <c r="C60" i="1"/>
  <c r="Q59" i="1"/>
  <c r="R59" i="1"/>
  <c r="C59" i="1"/>
  <c r="Q58" i="1"/>
  <c r="R58" i="1"/>
  <c r="C58" i="1"/>
  <c r="Q57" i="1"/>
  <c r="R57" i="1"/>
  <c r="C57" i="1"/>
  <c r="Q56" i="1"/>
  <c r="R56" i="1"/>
  <c r="C56" i="1"/>
  <c r="Q55" i="1"/>
  <c r="R55" i="1"/>
  <c r="C55" i="1"/>
  <c r="Q54" i="1"/>
  <c r="R54" i="1"/>
  <c r="I54" i="1"/>
  <c r="C54" i="1"/>
  <c r="Q53" i="1"/>
  <c r="R53" i="1"/>
  <c r="C53" i="1"/>
  <c r="Q52" i="1"/>
  <c r="R52" i="1"/>
  <c r="C52" i="1"/>
  <c r="Q51" i="1"/>
  <c r="R51" i="1"/>
  <c r="C51" i="1"/>
  <c r="Q50" i="1"/>
  <c r="R50" i="1"/>
  <c r="C50" i="1"/>
  <c r="Q49" i="1"/>
  <c r="R49" i="1"/>
  <c r="C49" i="1"/>
  <c r="Q48" i="1"/>
  <c r="R48" i="1"/>
  <c r="C48" i="1"/>
  <c r="Q47" i="1"/>
  <c r="R47" i="1"/>
  <c r="C47" i="1"/>
  <c r="Q46" i="1"/>
  <c r="R46" i="1"/>
  <c r="C46" i="1"/>
  <c r="Q45" i="1"/>
  <c r="R45" i="1"/>
  <c r="C45" i="1"/>
  <c r="Q44" i="1"/>
  <c r="R44" i="1"/>
  <c r="C44" i="1"/>
  <c r="Q43" i="1"/>
  <c r="R43" i="1"/>
  <c r="C43" i="1"/>
  <c r="Q42" i="1"/>
  <c r="R42" i="1"/>
  <c r="C42" i="1"/>
  <c r="Q41" i="1"/>
  <c r="R41" i="1"/>
  <c r="C41" i="1"/>
  <c r="Q40" i="1"/>
  <c r="R40" i="1"/>
  <c r="C40" i="1"/>
  <c r="Q39" i="1"/>
  <c r="R39" i="1"/>
  <c r="C39" i="1"/>
  <c r="Q38" i="1"/>
  <c r="R38" i="1"/>
  <c r="C38" i="1"/>
  <c r="Q37" i="1"/>
  <c r="R37" i="1"/>
  <c r="C37" i="1"/>
  <c r="Q36" i="1"/>
  <c r="R36" i="1"/>
  <c r="C36" i="1"/>
  <c r="Q35" i="1"/>
  <c r="R35" i="1"/>
  <c r="C35" i="1"/>
  <c r="Q34" i="1"/>
  <c r="R34" i="1"/>
  <c r="C34" i="1"/>
  <c r="Q33" i="1"/>
  <c r="R33" i="1"/>
  <c r="C33" i="1"/>
  <c r="Q32" i="1"/>
  <c r="R32" i="1"/>
  <c r="C32" i="1"/>
  <c r="Q31" i="1"/>
  <c r="R31" i="1"/>
  <c r="C31" i="1"/>
  <c r="Q30" i="1"/>
  <c r="R30" i="1"/>
  <c r="C30" i="1"/>
  <c r="Q29" i="1"/>
  <c r="R29" i="1"/>
  <c r="C29" i="1"/>
  <c r="Q28" i="1"/>
  <c r="R28" i="1"/>
  <c r="C28" i="1"/>
  <c r="Q27" i="1"/>
  <c r="R27" i="1"/>
  <c r="C27" i="1"/>
  <c r="Q26" i="1"/>
  <c r="R26" i="1"/>
  <c r="C26" i="1"/>
  <c r="Q25" i="1"/>
  <c r="R25" i="1"/>
  <c r="C25" i="1"/>
  <c r="Q24" i="1"/>
  <c r="R24" i="1"/>
  <c r="C24" i="1"/>
  <c r="Q23" i="1"/>
  <c r="R23" i="1"/>
  <c r="C23" i="1"/>
  <c r="Q22" i="1"/>
  <c r="R22" i="1"/>
  <c r="C22" i="1"/>
  <c r="Q21" i="1"/>
  <c r="R21" i="1"/>
  <c r="C21" i="1"/>
  <c r="Q20" i="1"/>
  <c r="R20" i="1"/>
  <c r="C20" i="1"/>
  <c r="Q19" i="1"/>
  <c r="R19" i="1"/>
  <c r="C19" i="1"/>
  <c r="Q18" i="1"/>
  <c r="R18" i="1"/>
  <c r="C18" i="1"/>
  <c r="Q17" i="1"/>
  <c r="R17" i="1"/>
  <c r="C17" i="1"/>
  <c r="Q16" i="1"/>
  <c r="R16" i="1"/>
  <c r="C16" i="1"/>
  <c r="Q15" i="1"/>
  <c r="R15" i="1"/>
  <c r="C15" i="1"/>
  <c r="Q14" i="1"/>
  <c r="R14" i="1"/>
  <c r="C14" i="1"/>
  <c r="Q13" i="1"/>
  <c r="R13" i="1"/>
  <c r="C13" i="1"/>
  <c r="Q12" i="1"/>
  <c r="R12" i="1"/>
  <c r="C12" i="1"/>
  <c r="Q11" i="1"/>
  <c r="R11" i="1"/>
  <c r="C11" i="1"/>
  <c r="Q10" i="1"/>
  <c r="R10" i="1"/>
  <c r="C10" i="1"/>
  <c r="Q9" i="1"/>
  <c r="R9" i="1"/>
  <c r="C9" i="1"/>
  <c r="Q8" i="1"/>
  <c r="R8" i="1"/>
  <c r="C8" i="1"/>
  <c r="Q7" i="1"/>
  <c r="R7" i="1"/>
  <c r="C7" i="1"/>
  <c r="Q6" i="1"/>
  <c r="R6" i="1"/>
  <c r="C6" i="1"/>
  <c r="Q5" i="1"/>
  <c r="R5" i="1"/>
  <c r="C5" i="1"/>
  <c r="Q4" i="1"/>
  <c r="R4" i="1"/>
  <c r="C4" i="1"/>
  <c r="Q3" i="1"/>
  <c r="R3" i="1"/>
  <c r="C3" i="1"/>
  <c r="O40" i="3"/>
  <c r="O3" i="3"/>
  <c r="O320" i="3"/>
  <c r="O322" i="3"/>
  <c r="A319" i="3"/>
  <c r="A318" i="3"/>
  <c r="M318" i="3"/>
  <c r="Q318" i="3"/>
  <c r="A317" i="3"/>
  <c r="M317" i="3"/>
  <c r="Q317" i="3"/>
  <c r="A316" i="3"/>
  <c r="M316" i="3"/>
  <c r="Q316" i="3"/>
  <c r="A315" i="3"/>
  <c r="M315" i="3"/>
  <c r="Q315" i="3"/>
  <c r="A314" i="3"/>
  <c r="M314" i="3"/>
  <c r="Q314" i="3"/>
  <c r="A313" i="3"/>
  <c r="M313" i="3"/>
  <c r="Q313" i="3"/>
  <c r="A312" i="3"/>
  <c r="A311" i="3"/>
  <c r="A310" i="3"/>
  <c r="N309" i="3"/>
  <c r="L309" i="3"/>
  <c r="G309" i="3"/>
  <c r="N308" i="3"/>
  <c r="N307" i="3"/>
  <c r="A308" i="3"/>
  <c r="M308" i="3"/>
  <c r="Q308" i="3"/>
  <c r="L307" i="3"/>
  <c r="G307" i="3"/>
  <c r="N305" i="3"/>
  <c r="A305" i="3"/>
  <c r="M305" i="3"/>
  <c r="Q305" i="3"/>
  <c r="N304" i="3"/>
  <c r="A304" i="3"/>
  <c r="M304" i="3"/>
  <c r="Q304" i="3"/>
  <c r="N303" i="3"/>
  <c r="A303" i="3"/>
  <c r="M303" i="3"/>
  <c r="Q303" i="3"/>
  <c r="N302" i="3"/>
  <c r="A302" i="3"/>
  <c r="M302" i="3"/>
  <c r="Q302" i="3"/>
  <c r="N301" i="3"/>
  <c r="A301" i="3"/>
  <c r="M301" i="3"/>
  <c r="Q301" i="3"/>
  <c r="N300" i="3"/>
  <c r="A300" i="3"/>
  <c r="D300" i="3"/>
  <c r="M300" i="3"/>
  <c r="Q300" i="3"/>
  <c r="N299" i="3"/>
  <c r="A299" i="3"/>
  <c r="M299" i="3"/>
  <c r="Q299" i="3"/>
  <c r="N298" i="3"/>
  <c r="A298" i="3"/>
  <c r="M298" i="3"/>
  <c r="Q298" i="3"/>
  <c r="N297" i="3"/>
  <c r="A297" i="3"/>
  <c r="M297" i="3"/>
  <c r="Q297" i="3"/>
  <c r="N296" i="3"/>
  <c r="A296" i="3"/>
  <c r="M296" i="3"/>
  <c r="Q296" i="3"/>
  <c r="N295" i="3"/>
  <c r="A295" i="3"/>
  <c r="M295" i="3"/>
  <c r="Q295" i="3"/>
  <c r="N294" i="3"/>
  <c r="A294" i="3"/>
  <c r="M294" i="3"/>
  <c r="Q294" i="3"/>
  <c r="N293" i="3"/>
  <c r="A293" i="3"/>
  <c r="M293" i="3"/>
  <c r="Q293" i="3"/>
  <c r="L292" i="3"/>
  <c r="G292" i="3"/>
  <c r="N291" i="3"/>
  <c r="A291" i="3"/>
  <c r="M291" i="3"/>
  <c r="Q291" i="3"/>
  <c r="N290" i="3"/>
  <c r="A290" i="3"/>
  <c r="N289" i="3"/>
  <c r="A289" i="3"/>
  <c r="M289" i="3"/>
  <c r="Q289" i="3"/>
  <c r="N288" i="3"/>
  <c r="A288" i="3"/>
  <c r="M288" i="3"/>
  <c r="Q288" i="3"/>
  <c r="N287" i="3"/>
  <c r="A287" i="3"/>
  <c r="M287" i="3"/>
  <c r="Q287" i="3"/>
  <c r="N286" i="3"/>
  <c r="A286" i="3"/>
  <c r="M286" i="3"/>
  <c r="Q286" i="3"/>
  <c r="N285" i="3"/>
  <c r="A285" i="3"/>
  <c r="M285" i="3"/>
  <c r="Q285" i="3"/>
  <c r="N284" i="3"/>
  <c r="A284" i="3"/>
  <c r="M284" i="3"/>
  <c r="Q284" i="3"/>
  <c r="N283" i="3"/>
  <c r="A283" i="3"/>
  <c r="M283" i="3"/>
  <c r="Q283" i="3"/>
  <c r="N282" i="3"/>
  <c r="A282" i="3"/>
  <c r="M282" i="3"/>
  <c r="Q282" i="3"/>
  <c r="N281" i="3"/>
  <c r="A281" i="3"/>
  <c r="M281" i="3"/>
  <c r="Q281" i="3"/>
  <c r="N280" i="3"/>
  <c r="A280" i="3"/>
  <c r="M280" i="3"/>
  <c r="Q280" i="3"/>
  <c r="N279" i="3"/>
  <c r="A279" i="3"/>
  <c r="M279" i="3"/>
  <c r="Q279" i="3"/>
  <c r="N278" i="3"/>
  <c r="A278" i="3"/>
  <c r="M278" i="3"/>
  <c r="Q278" i="3"/>
  <c r="N277" i="3"/>
  <c r="A277" i="3"/>
  <c r="M277" i="3"/>
  <c r="Q277" i="3"/>
  <c r="N276" i="3"/>
  <c r="A276" i="3"/>
  <c r="M276" i="3"/>
  <c r="Q276" i="3"/>
  <c r="N275" i="3"/>
  <c r="A275" i="3"/>
  <c r="M275" i="3"/>
  <c r="Q275" i="3"/>
  <c r="N274" i="3"/>
  <c r="A274" i="3"/>
  <c r="M274" i="3"/>
  <c r="Q274" i="3"/>
  <c r="N273" i="3"/>
  <c r="A273" i="3"/>
  <c r="M273" i="3"/>
  <c r="Q273" i="3"/>
  <c r="N272" i="3"/>
  <c r="A272" i="3"/>
  <c r="M272" i="3"/>
  <c r="Q272" i="3"/>
  <c r="N271" i="3"/>
  <c r="A271" i="3"/>
  <c r="M271" i="3"/>
  <c r="Q271" i="3"/>
  <c r="N270" i="3"/>
  <c r="A270" i="3"/>
  <c r="M270" i="3"/>
  <c r="Q270" i="3"/>
  <c r="N269" i="3"/>
  <c r="A269" i="3"/>
  <c r="M269" i="3"/>
  <c r="Q269" i="3"/>
  <c r="N268" i="3"/>
  <c r="A268" i="3"/>
  <c r="M268" i="3"/>
  <c r="Q268" i="3"/>
  <c r="N267" i="3"/>
  <c r="A267" i="3"/>
  <c r="M267" i="3"/>
  <c r="Q267" i="3"/>
  <c r="L266" i="3"/>
  <c r="G266" i="3"/>
  <c r="A265" i="3"/>
  <c r="M265" i="3"/>
  <c r="Q265" i="3"/>
  <c r="N264" i="3"/>
  <c r="A264" i="3"/>
  <c r="M264" i="3"/>
  <c r="Q264" i="3"/>
  <c r="A263" i="3"/>
  <c r="M263" i="3"/>
  <c r="Q263" i="3"/>
  <c r="N262" i="3"/>
  <c r="A262" i="3"/>
  <c r="M262" i="3"/>
  <c r="Q262" i="3"/>
  <c r="N261" i="3"/>
  <c r="A261" i="3"/>
  <c r="M261" i="3"/>
  <c r="Q261" i="3"/>
  <c r="N260" i="3"/>
  <c r="A260" i="3"/>
  <c r="M260" i="3"/>
  <c r="Q260" i="3"/>
  <c r="N259" i="3"/>
  <c r="A259" i="3"/>
  <c r="M259" i="3"/>
  <c r="Q259" i="3"/>
  <c r="N258" i="3"/>
  <c r="A258" i="3"/>
  <c r="M258" i="3"/>
  <c r="Q258" i="3"/>
  <c r="N257" i="3"/>
  <c r="A257" i="3"/>
  <c r="M257" i="3"/>
  <c r="Q257" i="3"/>
  <c r="N256" i="3"/>
  <c r="A256" i="3"/>
  <c r="M256" i="3"/>
  <c r="Q256" i="3"/>
  <c r="N255" i="3"/>
  <c r="A255" i="3"/>
  <c r="M255" i="3"/>
  <c r="Q255" i="3"/>
  <c r="N254" i="3"/>
  <c r="A254" i="3"/>
  <c r="M254" i="3"/>
  <c r="Q254" i="3"/>
  <c r="N253" i="3"/>
  <c r="A253" i="3"/>
  <c r="M253" i="3"/>
  <c r="Q253" i="3"/>
  <c r="N252" i="3"/>
  <c r="A252" i="3"/>
  <c r="M252" i="3"/>
  <c r="Q252" i="3"/>
  <c r="N251" i="3"/>
  <c r="A251" i="3"/>
  <c r="M251" i="3"/>
  <c r="Q251" i="3"/>
  <c r="N250" i="3"/>
  <c r="A250" i="3"/>
  <c r="M250" i="3"/>
  <c r="Q250" i="3"/>
  <c r="N249" i="3"/>
  <c r="A249" i="3"/>
  <c r="M249" i="3"/>
  <c r="Q249" i="3"/>
  <c r="N248" i="3"/>
  <c r="A248" i="3"/>
  <c r="M248" i="3"/>
  <c r="Q248" i="3"/>
  <c r="N247" i="3"/>
  <c r="A247" i="3"/>
  <c r="M247" i="3"/>
  <c r="Q247" i="3"/>
  <c r="N246" i="3"/>
  <c r="A246" i="3"/>
  <c r="M246" i="3"/>
  <c r="Q246" i="3"/>
  <c r="N245" i="3"/>
  <c r="A245" i="3"/>
  <c r="M245" i="3"/>
  <c r="Q245" i="3"/>
  <c r="N244" i="3"/>
  <c r="A244" i="3"/>
  <c r="M244" i="3"/>
  <c r="Q244" i="3"/>
  <c r="N243" i="3"/>
  <c r="A243" i="3"/>
  <c r="M243" i="3"/>
  <c r="Q243" i="3"/>
  <c r="N242" i="3"/>
  <c r="A242" i="3"/>
  <c r="M242" i="3"/>
  <c r="Q242" i="3"/>
  <c r="N241" i="3"/>
  <c r="A241" i="3"/>
  <c r="N240" i="3"/>
  <c r="A240" i="3"/>
  <c r="M240" i="3"/>
  <c r="Q240" i="3"/>
  <c r="N239" i="3"/>
  <c r="A239" i="3"/>
  <c r="M239" i="3"/>
  <c r="Q239" i="3"/>
  <c r="N238" i="3"/>
  <c r="A238" i="3"/>
  <c r="M238" i="3"/>
  <c r="Q238" i="3"/>
  <c r="N237" i="3"/>
  <c r="A237" i="3"/>
  <c r="M237" i="3"/>
  <c r="Q237" i="3"/>
  <c r="N236" i="3"/>
  <c r="A236" i="3"/>
  <c r="M236" i="3"/>
  <c r="Q236" i="3"/>
  <c r="N235" i="3"/>
  <c r="A235" i="3"/>
  <c r="D235" i="3"/>
  <c r="M235" i="3"/>
  <c r="Q235" i="3"/>
  <c r="N234" i="3"/>
  <c r="A234" i="3"/>
  <c r="M234" i="3"/>
  <c r="Q234" i="3"/>
  <c r="N233" i="3"/>
  <c r="A233" i="3"/>
  <c r="M233" i="3"/>
  <c r="Q233" i="3"/>
  <c r="N232" i="3"/>
  <c r="A232" i="3"/>
  <c r="M232" i="3"/>
  <c r="Q232" i="3"/>
  <c r="N231" i="3"/>
  <c r="A231" i="3"/>
  <c r="M231" i="3"/>
  <c r="Q231" i="3"/>
  <c r="N230" i="3"/>
  <c r="A230" i="3"/>
  <c r="M230" i="3"/>
  <c r="Q230" i="3"/>
  <c r="N229" i="3"/>
  <c r="A229" i="3"/>
  <c r="M229" i="3"/>
  <c r="Q229" i="3"/>
  <c r="L228" i="3"/>
  <c r="G228" i="3"/>
  <c r="N227" i="3"/>
  <c r="A227" i="3"/>
  <c r="M227" i="3"/>
  <c r="Q227" i="3"/>
  <c r="N226" i="3"/>
  <c r="A226" i="3"/>
  <c r="M226" i="3"/>
  <c r="Q226" i="3"/>
  <c r="N225" i="3"/>
  <c r="A225" i="3"/>
  <c r="M225" i="3"/>
  <c r="Q225" i="3"/>
  <c r="N224" i="3"/>
  <c r="A224" i="3"/>
  <c r="M224" i="3"/>
  <c r="Q224" i="3"/>
  <c r="N223" i="3"/>
  <c r="A223" i="3"/>
  <c r="M223" i="3"/>
  <c r="Q223" i="3"/>
  <c r="N222" i="3"/>
  <c r="A222" i="3"/>
  <c r="M222" i="3"/>
  <c r="Q222" i="3"/>
  <c r="N221" i="3"/>
  <c r="A221" i="3"/>
  <c r="M221" i="3"/>
  <c r="Q221" i="3"/>
  <c r="N220" i="3"/>
  <c r="A220" i="3"/>
  <c r="M220" i="3"/>
  <c r="Q220" i="3"/>
  <c r="N219" i="3"/>
  <c r="A219" i="3"/>
  <c r="M219" i="3"/>
  <c r="Q219" i="3"/>
  <c r="N218" i="3"/>
  <c r="A218" i="3"/>
  <c r="M218" i="3"/>
  <c r="Q218" i="3"/>
  <c r="N217" i="3"/>
  <c r="A217" i="3"/>
  <c r="M217" i="3"/>
  <c r="Q217" i="3"/>
  <c r="N216" i="3"/>
  <c r="A216" i="3"/>
  <c r="M216" i="3"/>
  <c r="Q216" i="3"/>
  <c r="N215" i="3"/>
  <c r="A215" i="3"/>
  <c r="M215" i="3"/>
  <c r="Q215" i="3"/>
  <c r="N214" i="3"/>
  <c r="A214" i="3"/>
  <c r="N213" i="3"/>
  <c r="A213" i="3"/>
  <c r="M213" i="3"/>
  <c r="Q213" i="3"/>
  <c r="N212" i="3"/>
  <c r="A212" i="3"/>
  <c r="M212" i="3"/>
  <c r="Q212" i="3"/>
  <c r="N211" i="3"/>
  <c r="A211" i="3"/>
  <c r="M211" i="3"/>
  <c r="Q211" i="3"/>
  <c r="N210" i="3"/>
  <c r="A210" i="3"/>
  <c r="M210" i="3"/>
  <c r="Q210" i="3"/>
  <c r="N209" i="3"/>
  <c r="A209" i="3"/>
  <c r="M209" i="3"/>
  <c r="Q209" i="3"/>
  <c r="N208" i="3"/>
  <c r="A208" i="3"/>
  <c r="M208" i="3"/>
  <c r="Q208" i="3"/>
  <c r="N207" i="3"/>
  <c r="A207" i="3"/>
  <c r="M207" i="3"/>
  <c r="Q207" i="3"/>
  <c r="N206" i="3"/>
  <c r="A206" i="3"/>
  <c r="M206" i="3"/>
  <c r="Q206" i="3"/>
  <c r="N205" i="3"/>
  <c r="A205" i="3"/>
  <c r="M205" i="3"/>
  <c r="Q205" i="3"/>
  <c r="N204" i="3"/>
  <c r="A204" i="3"/>
  <c r="M204" i="3"/>
  <c r="Q204" i="3"/>
  <c r="N203" i="3"/>
  <c r="A203" i="3"/>
  <c r="M203" i="3"/>
  <c r="Q203" i="3"/>
  <c r="N202" i="3"/>
  <c r="A202" i="3"/>
  <c r="M202" i="3"/>
  <c r="Q202" i="3"/>
  <c r="N201" i="3"/>
  <c r="A201" i="3"/>
  <c r="M201" i="3"/>
  <c r="Q201" i="3"/>
  <c r="N200" i="3"/>
  <c r="A200" i="3"/>
  <c r="M200" i="3"/>
  <c r="Q200" i="3"/>
  <c r="N199" i="3"/>
  <c r="A199" i="3"/>
  <c r="M199" i="3"/>
  <c r="Q199" i="3"/>
  <c r="N198" i="3"/>
  <c r="A198" i="3"/>
  <c r="M198" i="3"/>
  <c r="Q198" i="3"/>
  <c r="N197" i="3"/>
  <c r="A197" i="3"/>
  <c r="M197" i="3"/>
  <c r="Q197" i="3"/>
  <c r="N196" i="3"/>
  <c r="A196" i="3"/>
  <c r="M196" i="3"/>
  <c r="Q196" i="3"/>
  <c r="N195" i="3"/>
  <c r="A195" i="3"/>
  <c r="M195" i="3"/>
  <c r="Q195" i="3"/>
  <c r="N194" i="3"/>
  <c r="A194" i="3"/>
  <c r="M194" i="3"/>
  <c r="Q194" i="3"/>
  <c r="N193" i="3"/>
  <c r="A193" i="3"/>
  <c r="M193" i="3"/>
  <c r="Q193" i="3"/>
  <c r="N192" i="3"/>
  <c r="A192" i="3"/>
  <c r="M192" i="3"/>
  <c r="Q192" i="3"/>
  <c r="N191" i="3"/>
  <c r="A191" i="3"/>
  <c r="M191" i="3"/>
  <c r="Q191" i="3"/>
  <c r="N190" i="3"/>
  <c r="A190" i="3"/>
  <c r="M190" i="3"/>
  <c r="Q190" i="3"/>
  <c r="N189" i="3"/>
  <c r="A189" i="3"/>
  <c r="M189" i="3"/>
  <c r="Q189" i="3"/>
  <c r="N188" i="3"/>
  <c r="A188" i="3"/>
  <c r="M188" i="3"/>
  <c r="Q188" i="3"/>
  <c r="N187" i="3"/>
  <c r="A187" i="3"/>
  <c r="M187" i="3"/>
  <c r="Q187" i="3"/>
  <c r="N186" i="3"/>
  <c r="A186" i="3"/>
  <c r="M186" i="3"/>
  <c r="Q186" i="3"/>
  <c r="N185" i="3"/>
  <c r="A185" i="3"/>
  <c r="M185" i="3"/>
  <c r="Q185" i="3"/>
  <c r="N184" i="3"/>
  <c r="A184" i="3"/>
  <c r="M184" i="3"/>
  <c r="Q184" i="3"/>
  <c r="N183" i="3"/>
  <c r="A183" i="3"/>
  <c r="M183" i="3"/>
  <c r="Q183" i="3"/>
  <c r="N182" i="3"/>
  <c r="A182" i="3"/>
  <c r="M182" i="3"/>
  <c r="Q182" i="3"/>
  <c r="N181" i="3"/>
  <c r="A181" i="3"/>
  <c r="M181" i="3"/>
  <c r="Q181" i="3"/>
  <c r="N180" i="3"/>
  <c r="A180" i="3"/>
  <c r="M180" i="3"/>
  <c r="Q180" i="3"/>
  <c r="N179" i="3"/>
  <c r="A179" i="3"/>
  <c r="M179" i="3"/>
  <c r="Q179" i="3"/>
  <c r="N178" i="3"/>
  <c r="A178" i="3"/>
  <c r="M178" i="3"/>
  <c r="Q178" i="3"/>
  <c r="N177" i="3"/>
  <c r="A177" i="3"/>
  <c r="M177" i="3"/>
  <c r="Q177" i="3"/>
  <c r="N176" i="3"/>
  <c r="A176" i="3"/>
  <c r="M176" i="3"/>
  <c r="Q176" i="3"/>
  <c r="N175" i="3"/>
  <c r="A175" i="3"/>
  <c r="M175" i="3"/>
  <c r="Q175" i="3"/>
  <c r="N174" i="3"/>
  <c r="A174" i="3"/>
  <c r="M174" i="3"/>
  <c r="Q174" i="3"/>
  <c r="N173" i="3"/>
  <c r="A173" i="3"/>
  <c r="M173" i="3"/>
  <c r="Q173" i="3"/>
  <c r="N172" i="3"/>
  <c r="A172" i="3"/>
  <c r="M172" i="3"/>
  <c r="Q172" i="3"/>
  <c r="N171" i="3"/>
  <c r="A171" i="3"/>
  <c r="M171" i="3"/>
  <c r="Q171" i="3"/>
  <c r="N170" i="3"/>
  <c r="A170" i="3"/>
  <c r="M170" i="3"/>
  <c r="Q170" i="3"/>
  <c r="N169" i="3"/>
  <c r="A169" i="3"/>
  <c r="M169" i="3"/>
  <c r="Q169" i="3"/>
  <c r="N168" i="3"/>
  <c r="A168" i="3"/>
  <c r="M168" i="3"/>
  <c r="Q168" i="3"/>
  <c r="N167" i="3"/>
  <c r="A167" i="3"/>
  <c r="M167" i="3"/>
  <c r="Q167" i="3"/>
  <c r="N166" i="3"/>
  <c r="A166" i="3"/>
  <c r="M166" i="3"/>
  <c r="Q166" i="3"/>
  <c r="N165" i="3"/>
  <c r="A165" i="3"/>
  <c r="M165" i="3"/>
  <c r="Q165" i="3"/>
  <c r="N164" i="3"/>
  <c r="A164" i="3"/>
  <c r="M164" i="3"/>
  <c r="Q164" i="3"/>
  <c r="N163" i="3"/>
  <c r="A163" i="3"/>
  <c r="M163" i="3"/>
  <c r="Q163" i="3"/>
  <c r="N162" i="3"/>
  <c r="A162" i="3"/>
  <c r="M162" i="3"/>
  <c r="Q162" i="3"/>
  <c r="N161" i="3"/>
  <c r="A161" i="3"/>
  <c r="M161" i="3"/>
  <c r="Q161" i="3"/>
  <c r="N160" i="3"/>
  <c r="A160" i="3"/>
  <c r="M160" i="3"/>
  <c r="Q160" i="3"/>
  <c r="N159" i="3"/>
  <c r="A159" i="3"/>
  <c r="M159" i="3"/>
  <c r="Q159" i="3"/>
  <c r="N158" i="3"/>
  <c r="A158" i="3"/>
  <c r="M158" i="3"/>
  <c r="Q158" i="3"/>
  <c r="N157" i="3"/>
  <c r="A157" i="3"/>
  <c r="M157" i="3"/>
  <c r="Q157" i="3"/>
  <c r="N156" i="3"/>
  <c r="A156" i="3"/>
  <c r="M156" i="3"/>
  <c r="Q156" i="3"/>
  <c r="N155" i="3"/>
  <c r="A155" i="3"/>
  <c r="M155" i="3"/>
  <c r="Q155" i="3"/>
  <c r="N154" i="3"/>
  <c r="A154" i="3"/>
  <c r="M154" i="3"/>
  <c r="Q154" i="3"/>
  <c r="N153" i="3"/>
  <c r="A153" i="3"/>
  <c r="M153" i="3"/>
  <c r="Q153" i="3"/>
  <c r="N152" i="3"/>
  <c r="A152" i="3"/>
  <c r="M152" i="3"/>
  <c r="Q152" i="3"/>
  <c r="N151" i="3"/>
  <c r="A151" i="3"/>
  <c r="M151" i="3"/>
  <c r="Q151" i="3"/>
  <c r="N149" i="3"/>
  <c r="A149" i="3"/>
  <c r="M149" i="3"/>
  <c r="Q149" i="3"/>
  <c r="N148" i="3"/>
  <c r="A148" i="3"/>
  <c r="M148" i="3"/>
  <c r="Q148" i="3"/>
  <c r="N147" i="3"/>
  <c r="A147" i="3"/>
  <c r="M147" i="3"/>
  <c r="Q147" i="3"/>
  <c r="N146" i="3"/>
  <c r="A146" i="3"/>
  <c r="M146" i="3"/>
  <c r="Q146" i="3"/>
  <c r="N145" i="3"/>
  <c r="A145" i="3"/>
  <c r="M145" i="3"/>
  <c r="Q145" i="3"/>
  <c r="N144" i="3"/>
  <c r="A144" i="3"/>
  <c r="M144" i="3"/>
  <c r="Q144" i="3"/>
  <c r="N143" i="3"/>
  <c r="A143" i="3"/>
  <c r="M143" i="3"/>
  <c r="Q143" i="3"/>
  <c r="N142" i="3"/>
  <c r="A142" i="3"/>
  <c r="M142" i="3"/>
  <c r="Q142" i="3"/>
  <c r="N141" i="3"/>
  <c r="A141" i="3"/>
  <c r="M141" i="3"/>
  <c r="Q141" i="3"/>
  <c r="N140" i="3"/>
  <c r="A140" i="3"/>
  <c r="M140" i="3"/>
  <c r="Q140" i="3"/>
  <c r="N139" i="3"/>
  <c r="A139" i="3"/>
  <c r="M139" i="3"/>
  <c r="Q139" i="3"/>
  <c r="N138" i="3"/>
  <c r="A138" i="3"/>
  <c r="M138" i="3"/>
  <c r="Q138" i="3"/>
  <c r="N137" i="3"/>
  <c r="A137" i="3"/>
  <c r="N136" i="3"/>
  <c r="A136" i="3"/>
  <c r="M136" i="3"/>
  <c r="Q136" i="3"/>
  <c r="N135" i="3"/>
  <c r="A135" i="3"/>
  <c r="M135" i="3"/>
  <c r="Q135" i="3"/>
  <c r="N134" i="3"/>
  <c r="A134" i="3"/>
  <c r="M134" i="3"/>
  <c r="Q134" i="3"/>
  <c r="N133" i="3"/>
  <c r="A133" i="3"/>
  <c r="M133" i="3"/>
  <c r="Q133" i="3"/>
  <c r="N132" i="3"/>
  <c r="A132" i="3"/>
  <c r="M132" i="3"/>
  <c r="Q132" i="3"/>
  <c r="N131" i="3"/>
  <c r="A131" i="3"/>
  <c r="M131" i="3"/>
  <c r="Q131" i="3"/>
  <c r="N130" i="3"/>
  <c r="A130" i="3"/>
  <c r="M130" i="3"/>
  <c r="Q130" i="3"/>
  <c r="N129" i="3"/>
  <c r="A129" i="3"/>
  <c r="M129" i="3"/>
  <c r="Q129" i="3"/>
  <c r="N128" i="3"/>
  <c r="A128" i="3"/>
  <c r="M128" i="3"/>
  <c r="Q128" i="3"/>
  <c r="N127" i="3"/>
  <c r="A127" i="3"/>
  <c r="M127" i="3"/>
  <c r="Q127" i="3"/>
  <c r="N126" i="3"/>
  <c r="A126" i="3"/>
  <c r="M126" i="3"/>
  <c r="Q126" i="3"/>
  <c r="N125" i="3"/>
  <c r="A125" i="3"/>
  <c r="M125" i="3"/>
  <c r="Q125" i="3"/>
  <c r="N124" i="3"/>
  <c r="A124" i="3"/>
  <c r="M124" i="3"/>
  <c r="Q124" i="3"/>
  <c r="N123" i="3"/>
  <c r="A123" i="3"/>
  <c r="M123" i="3"/>
  <c r="Q123" i="3"/>
  <c r="L122" i="3"/>
  <c r="G122" i="3"/>
  <c r="N121" i="3"/>
  <c r="A121" i="3"/>
  <c r="M121" i="3"/>
  <c r="Q121" i="3"/>
  <c r="N120" i="3"/>
  <c r="A120" i="3"/>
  <c r="M120" i="3"/>
  <c r="Q120" i="3"/>
  <c r="N119" i="3"/>
  <c r="A119" i="3"/>
  <c r="M119" i="3"/>
  <c r="Q119" i="3"/>
  <c r="N118" i="3"/>
  <c r="L118" i="3"/>
  <c r="A118" i="3"/>
  <c r="M118" i="3"/>
  <c r="Q118" i="3"/>
  <c r="N117" i="3"/>
  <c r="A117" i="3"/>
  <c r="M117" i="3"/>
  <c r="Q117" i="3"/>
  <c r="N116" i="3"/>
  <c r="A116" i="3"/>
  <c r="M116" i="3"/>
  <c r="Q116" i="3"/>
  <c r="N115" i="3"/>
  <c r="A115" i="3"/>
  <c r="M115" i="3"/>
  <c r="Q115" i="3"/>
  <c r="N114" i="3"/>
  <c r="A114" i="3"/>
  <c r="M114" i="3"/>
  <c r="Q114" i="3"/>
  <c r="N113" i="3"/>
  <c r="A113" i="3"/>
  <c r="M113" i="3"/>
  <c r="Q113" i="3"/>
  <c r="N112" i="3"/>
  <c r="A112" i="3"/>
  <c r="M112" i="3"/>
  <c r="Q112" i="3"/>
  <c r="N111" i="3"/>
  <c r="A111" i="3"/>
  <c r="M111" i="3"/>
  <c r="Q111" i="3"/>
  <c r="N110" i="3"/>
  <c r="A110" i="3"/>
  <c r="M110" i="3"/>
  <c r="Q110" i="3"/>
  <c r="N109" i="3"/>
  <c r="A109" i="3"/>
  <c r="M109" i="3"/>
  <c r="Q109" i="3"/>
  <c r="N108" i="3"/>
  <c r="A108" i="3"/>
  <c r="M108" i="3"/>
  <c r="Q108" i="3"/>
  <c r="N107" i="3"/>
  <c r="A107" i="3"/>
  <c r="M107" i="3"/>
  <c r="Q107" i="3"/>
  <c r="N106" i="3"/>
  <c r="A106" i="3"/>
  <c r="M106" i="3"/>
  <c r="Q106" i="3"/>
  <c r="N105" i="3"/>
  <c r="A105" i="3"/>
  <c r="M105" i="3"/>
  <c r="Q105" i="3"/>
  <c r="N104" i="3"/>
  <c r="A104" i="3"/>
  <c r="M104" i="3"/>
  <c r="Q104" i="3"/>
  <c r="N103" i="3"/>
  <c r="A103" i="3"/>
  <c r="M103" i="3"/>
  <c r="Q103" i="3"/>
  <c r="N102" i="3"/>
  <c r="A102" i="3"/>
  <c r="M102" i="3"/>
  <c r="Q102" i="3"/>
  <c r="N101" i="3"/>
  <c r="A101" i="3"/>
  <c r="M101" i="3"/>
  <c r="Q101" i="3"/>
  <c r="N100" i="3"/>
  <c r="A100" i="3"/>
  <c r="M100" i="3"/>
  <c r="Q100" i="3"/>
  <c r="N99" i="3"/>
  <c r="A99" i="3"/>
  <c r="M99" i="3"/>
  <c r="Q99" i="3"/>
  <c r="N98" i="3"/>
  <c r="A98" i="3"/>
  <c r="M98" i="3"/>
  <c r="Q98" i="3"/>
  <c r="N97" i="3"/>
  <c r="A97" i="3"/>
  <c r="M97" i="3"/>
  <c r="Q97" i="3"/>
  <c r="N96" i="3"/>
  <c r="A96" i="3"/>
  <c r="M96" i="3"/>
  <c r="Q96" i="3"/>
  <c r="N95" i="3"/>
  <c r="A95" i="3"/>
  <c r="M95" i="3"/>
  <c r="Q95" i="3"/>
  <c r="N94" i="3"/>
  <c r="A94" i="3"/>
  <c r="M94" i="3"/>
  <c r="Q94" i="3"/>
  <c r="N93" i="3"/>
  <c r="A93" i="3"/>
  <c r="M93" i="3"/>
  <c r="Q93" i="3"/>
  <c r="N92" i="3"/>
  <c r="A92" i="3"/>
  <c r="M92" i="3"/>
  <c r="Q92" i="3"/>
  <c r="N91" i="3"/>
  <c r="A91" i="3"/>
  <c r="M91" i="3"/>
  <c r="Q91" i="3"/>
  <c r="N90" i="3"/>
  <c r="A90" i="3"/>
  <c r="M90" i="3"/>
  <c r="Q90" i="3"/>
  <c r="N89" i="3"/>
  <c r="A89" i="3"/>
  <c r="M89" i="3"/>
  <c r="Q89" i="3"/>
  <c r="N88" i="3"/>
  <c r="A88" i="3"/>
  <c r="M88" i="3"/>
  <c r="Q88" i="3"/>
  <c r="N87" i="3"/>
  <c r="A87" i="3"/>
  <c r="M87" i="3"/>
  <c r="Q87" i="3"/>
  <c r="N86" i="3"/>
  <c r="A86" i="3"/>
  <c r="M86" i="3"/>
  <c r="Q86" i="3"/>
  <c r="N85" i="3"/>
  <c r="A85" i="3"/>
  <c r="M85" i="3"/>
  <c r="Q85" i="3"/>
  <c r="N84" i="3"/>
  <c r="A84" i="3"/>
  <c r="M84" i="3"/>
  <c r="Q84" i="3"/>
  <c r="N83" i="3"/>
  <c r="A83" i="3"/>
  <c r="M83" i="3"/>
  <c r="Q83" i="3"/>
  <c r="N82" i="3"/>
  <c r="A82" i="3"/>
  <c r="M82" i="3"/>
  <c r="Q82" i="3"/>
  <c r="N81" i="3"/>
  <c r="A81" i="3"/>
  <c r="M81" i="3"/>
  <c r="Q81" i="3"/>
  <c r="N80" i="3"/>
  <c r="A80" i="3"/>
  <c r="M80" i="3"/>
  <c r="Q80" i="3"/>
  <c r="N79" i="3"/>
  <c r="A79" i="3"/>
  <c r="M79" i="3"/>
  <c r="Q79" i="3"/>
  <c r="N78" i="3"/>
  <c r="A78" i="3"/>
  <c r="M78" i="3"/>
  <c r="Q78" i="3"/>
  <c r="N77" i="3"/>
  <c r="A77" i="3"/>
  <c r="M77" i="3"/>
  <c r="Q77" i="3"/>
  <c r="N76" i="3"/>
  <c r="A76" i="3"/>
  <c r="M76" i="3"/>
  <c r="Q76" i="3"/>
  <c r="N75" i="3"/>
  <c r="A75" i="3"/>
  <c r="M75" i="3"/>
  <c r="Q75" i="3"/>
  <c r="N74" i="3"/>
  <c r="A74" i="3"/>
  <c r="M74" i="3"/>
  <c r="Q74" i="3"/>
  <c r="N73" i="3"/>
  <c r="A73" i="3"/>
  <c r="M73" i="3"/>
  <c r="Q73" i="3"/>
  <c r="N72" i="3"/>
  <c r="A72" i="3"/>
  <c r="M72" i="3"/>
  <c r="Q72" i="3"/>
  <c r="N71" i="3"/>
  <c r="A71" i="3"/>
  <c r="M71" i="3"/>
  <c r="Q71" i="3"/>
  <c r="N70" i="3"/>
  <c r="A70" i="3"/>
  <c r="M70" i="3"/>
  <c r="Q70" i="3"/>
  <c r="N69" i="3"/>
  <c r="A69" i="3"/>
  <c r="M69" i="3"/>
  <c r="Q69" i="3"/>
  <c r="N68" i="3"/>
  <c r="A68" i="3"/>
  <c r="M68" i="3"/>
  <c r="Q68" i="3"/>
  <c r="N67" i="3"/>
  <c r="A67" i="3"/>
  <c r="M67" i="3"/>
  <c r="Q67" i="3"/>
  <c r="N66" i="3"/>
  <c r="A66" i="3"/>
  <c r="M66" i="3"/>
  <c r="Q66" i="3"/>
  <c r="N65" i="3"/>
  <c r="A65" i="3"/>
  <c r="M65" i="3"/>
  <c r="Q65" i="3"/>
  <c r="N64" i="3"/>
  <c r="A64" i="3"/>
  <c r="M64" i="3"/>
  <c r="Q64" i="3"/>
  <c r="N63" i="3"/>
  <c r="A63" i="3"/>
  <c r="M63" i="3"/>
  <c r="Q63" i="3"/>
  <c r="N62" i="3"/>
  <c r="A62" i="3"/>
  <c r="M62" i="3"/>
  <c r="Q62" i="3"/>
  <c r="N61" i="3"/>
  <c r="A61" i="3"/>
  <c r="M61" i="3"/>
  <c r="Q61" i="3"/>
  <c r="N60" i="3"/>
  <c r="A60" i="3"/>
  <c r="M60" i="3"/>
  <c r="Q60" i="3"/>
  <c r="N59" i="3"/>
  <c r="A59" i="3"/>
  <c r="M59" i="3"/>
  <c r="Q59" i="3"/>
  <c r="N58" i="3"/>
  <c r="A58" i="3"/>
  <c r="M58" i="3"/>
  <c r="Q58" i="3"/>
  <c r="N57" i="3"/>
  <c r="A57" i="3"/>
  <c r="M57" i="3"/>
  <c r="Q57" i="3"/>
  <c r="N56" i="3"/>
  <c r="A56" i="3"/>
  <c r="M56" i="3"/>
  <c r="Q56" i="3"/>
  <c r="N55" i="3"/>
  <c r="A55" i="3"/>
  <c r="M55" i="3"/>
  <c r="Q55" i="3"/>
  <c r="N54" i="3"/>
  <c r="A54" i="3"/>
  <c r="M54" i="3"/>
  <c r="Q54" i="3"/>
  <c r="N53" i="3"/>
  <c r="A53" i="3"/>
  <c r="M53" i="3"/>
  <c r="Q53" i="3"/>
  <c r="N52" i="3"/>
  <c r="A52" i="3"/>
  <c r="M52" i="3"/>
  <c r="Q52" i="3"/>
  <c r="N51" i="3"/>
  <c r="A51" i="3"/>
  <c r="M51" i="3"/>
  <c r="Q51" i="3"/>
  <c r="N50" i="3"/>
  <c r="A50" i="3"/>
  <c r="M50" i="3"/>
  <c r="Q50" i="3"/>
  <c r="N49" i="3"/>
  <c r="A49" i="3"/>
  <c r="M49" i="3"/>
  <c r="Q49" i="3"/>
  <c r="N48" i="3"/>
  <c r="A48" i="3"/>
  <c r="M48" i="3"/>
  <c r="Q48" i="3"/>
  <c r="N47" i="3"/>
  <c r="A47" i="3"/>
  <c r="M47" i="3"/>
  <c r="Q47" i="3"/>
  <c r="N46" i="3"/>
  <c r="A46" i="3"/>
  <c r="M46" i="3"/>
  <c r="Q46" i="3"/>
  <c r="N45" i="3"/>
  <c r="A45" i="3"/>
  <c r="M45" i="3"/>
  <c r="Q45" i="3"/>
  <c r="N44" i="3"/>
  <c r="A44" i="3"/>
  <c r="M44" i="3"/>
  <c r="Q44" i="3"/>
  <c r="N43" i="3"/>
  <c r="A43" i="3"/>
  <c r="M43" i="3"/>
  <c r="Q43" i="3"/>
  <c r="N42" i="3"/>
  <c r="A42" i="3"/>
  <c r="M42" i="3"/>
  <c r="Q42" i="3"/>
  <c r="N41" i="3"/>
  <c r="A41" i="3"/>
  <c r="M41" i="3"/>
  <c r="Q41" i="3"/>
  <c r="L40" i="3"/>
  <c r="G40" i="3"/>
  <c r="N39" i="3"/>
  <c r="A39" i="3"/>
  <c r="M39" i="3"/>
  <c r="Q39" i="3"/>
  <c r="N38" i="3"/>
  <c r="A38" i="3"/>
  <c r="M38" i="3"/>
  <c r="Q38" i="3"/>
  <c r="N37" i="3"/>
  <c r="A37" i="3"/>
  <c r="M37" i="3"/>
  <c r="Q37" i="3"/>
  <c r="N36" i="3"/>
  <c r="A36" i="3"/>
  <c r="M36" i="3"/>
  <c r="Q36" i="3"/>
  <c r="N35" i="3"/>
  <c r="A35" i="3"/>
  <c r="M35" i="3"/>
  <c r="Q35" i="3"/>
  <c r="N34" i="3"/>
  <c r="A34" i="3"/>
  <c r="M34" i="3"/>
  <c r="Q34" i="3"/>
  <c r="N33" i="3"/>
  <c r="A33" i="3"/>
  <c r="M33" i="3"/>
  <c r="Q33" i="3"/>
  <c r="N32" i="3"/>
  <c r="A32" i="3"/>
  <c r="M32" i="3"/>
  <c r="Q32" i="3"/>
  <c r="N31" i="3"/>
  <c r="A31" i="3"/>
  <c r="M31" i="3"/>
  <c r="Q31" i="3"/>
  <c r="N30" i="3"/>
  <c r="A30" i="3"/>
  <c r="M30" i="3"/>
  <c r="Q30" i="3"/>
  <c r="N29" i="3"/>
  <c r="A29" i="3"/>
  <c r="M29" i="3"/>
  <c r="Q29" i="3"/>
  <c r="N28" i="3"/>
  <c r="A28" i="3"/>
  <c r="M28" i="3"/>
  <c r="Q28" i="3"/>
  <c r="N27" i="3"/>
  <c r="A27" i="3"/>
  <c r="M27" i="3"/>
  <c r="Q27" i="3"/>
  <c r="N26" i="3"/>
  <c r="A26" i="3"/>
  <c r="M26" i="3"/>
  <c r="Q26" i="3"/>
  <c r="N25" i="3"/>
  <c r="A25" i="3"/>
  <c r="M25" i="3"/>
  <c r="Q25" i="3"/>
  <c r="N24" i="3"/>
  <c r="A24" i="3"/>
  <c r="M24" i="3"/>
  <c r="Q24" i="3"/>
  <c r="N23" i="3"/>
  <c r="A23" i="3"/>
  <c r="M23" i="3"/>
  <c r="Q23" i="3"/>
  <c r="N22" i="3"/>
  <c r="A22" i="3"/>
  <c r="M22" i="3"/>
  <c r="Q22" i="3"/>
  <c r="N21" i="3"/>
  <c r="A21" i="3"/>
  <c r="M21" i="3"/>
  <c r="Q21" i="3"/>
  <c r="N20" i="3"/>
  <c r="A20" i="3"/>
  <c r="M20" i="3"/>
  <c r="Q20" i="3"/>
  <c r="N19" i="3"/>
  <c r="A19" i="3"/>
  <c r="M19" i="3"/>
  <c r="Q19" i="3"/>
  <c r="N18" i="3"/>
  <c r="A18" i="3"/>
  <c r="M18" i="3"/>
  <c r="Q18" i="3"/>
  <c r="N17" i="3"/>
  <c r="A17" i="3"/>
  <c r="M17" i="3"/>
  <c r="Q17" i="3"/>
  <c r="N16" i="3"/>
  <c r="A16" i="3"/>
  <c r="M16" i="3"/>
  <c r="Q16" i="3"/>
  <c r="N15" i="3"/>
  <c r="A15" i="3"/>
  <c r="M15" i="3"/>
  <c r="Q15" i="3"/>
  <c r="N14" i="3"/>
  <c r="A14" i="3"/>
  <c r="M14" i="3"/>
  <c r="Q14" i="3"/>
  <c r="N13" i="3"/>
  <c r="A13" i="3"/>
  <c r="M13" i="3"/>
  <c r="Q13" i="3"/>
  <c r="N12" i="3"/>
  <c r="A12" i="3"/>
  <c r="M12" i="3"/>
  <c r="Q12" i="3"/>
  <c r="N11" i="3"/>
  <c r="A11" i="3"/>
  <c r="M11" i="3"/>
  <c r="Q11" i="3"/>
  <c r="N10" i="3"/>
  <c r="A10" i="3"/>
  <c r="M10" i="3"/>
  <c r="Q10" i="3"/>
  <c r="N9" i="3"/>
  <c r="A9" i="3"/>
  <c r="N8" i="3"/>
  <c r="A8" i="3"/>
  <c r="M8" i="3"/>
  <c r="Q8" i="3"/>
  <c r="N7" i="3"/>
  <c r="A7" i="3"/>
  <c r="M7" i="3"/>
  <c r="Q7" i="3"/>
  <c r="N6" i="3"/>
  <c r="A6" i="3"/>
  <c r="M6" i="3"/>
  <c r="Q6" i="3"/>
  <c r="N5" i="3"/>
  <c r="A5" i="3"/>
  <c r="N4" i="3"/>
  <c r="A4" i="3"/>
  <c r="M4" i="3"/>
  <c r="Q4" i="3"/>
  <c r="L3" i="3"/>
  <c r="G3" i="3"/>
  <c r="D268" i="3"/>
  <c r="N122" i="3"/>
  <c r="M290" i="3"/>
  <c r="Q290" i="3"/>
  <c r="D310" i="3"/>
  <c r="M310" i="3"/>
  <c r="Q310" i="3"/>
  <c r="D312" i="3"/>
  <c r="M312" i="3"/>
  <c r="Q312" i="3"/>
  <c r="D311" i="3"/>
  <c r="M311" i="3"/>
  <c r="Q311" i="3"/>
  <c r="M319" i="3"/>
  <c r="Q319" i="3"/>
  <c r="D241" i="3"/>
  <c r="M241" i="3"/>
  <c r="Q241" i="3"/>
  <c r="D137" i="3"/>
  <c r="M137" i="3"/>
  <c r="Q137" i="3"/>
  <c r="D214" i="3"/>
  <c r="M214" i="3"/>
  <c r="Q214" i="3"/>
  <c r="D290" i="3"/>
  <c r="D115" i="3"/>
  <c r="D17" i="3"/>
  <c r="D33" i="3"/>
  <c r="D99" i="3"/>
  <c r="D131" i="3"/>
  <c r="D143" i="3"/>
  <c r="D154" i="3"/>
  <c r="D222" i="3"/>
  <c r="D284" i="3"/>
  <c r="D296" i="3"/>
  <c r="D304" i="3"/>
  <c r="D7" i="3"/>
  <c r="D29" i="3"/>
  <c r="D107" i="3"/>
  <c r="D127" i="3"/>
  <c r="D135" i="3"/>
  <c r="D145" i="3"/>
  <c r="D152" i="3"/>
  <c r="E157" i="3"/>
  <c r="D210" i="3"/>
  <c r="D218" i="3"/>
  <c r="D226" i="3"/>
  <c r="D276" i="3"/>
  <c r="D288" i="3"/>
  <c r="N292" i="3"/>
  <c r="D294" i="3"/>
  <c r="D298" i="3"/>
  <c r="D302" i="3"/>
  <c r="D308" i="3"/>
  <c r="D307" i="3"/>
  <c r="D316" i="3"/>
  <c r="E10" i="3"/>
  <c r="E94" i="3"/>
  <c r="E54" i="3"/>
  <c r="I180" i="3"/>
  <c r="J128" i="3"/>
  <c r="J130" i="3"/>
  <c r="J148" i="3"/>
  <c r="K182" i="3"/>
  <c r="I184" i="3"/>
  <c r="I35" i="3"/>
  <c r="I31" i="3"/>
  <c r="K32" i="3"/>
  <c r="I36" i="3"/>
  <c r="J37" i="3"/>
  <c r="I41" i="3"/>
  <c r="J42" i="3"/>
  <c r="I45" i="3"/>
  <c r="J46" i="3"/>
  <c r="I53" i="3"/>
  <c r="J54" i="3"/>
  <c r="I57" i="3"/>
  <c r="J58" i="3"/>
  <c r="J64" i="3"/>
  <c r="I65" i="3"/>
  <c r="J66" i="3"/>
  <c r="J72" i="3"/>
  <c r="I73" i="3"/>
  <c r="J74" i="3"/>
  <c r="I81" i="3"/>
  <c r="J82" i="3"/>
  <c r="I89" i="3"/>
  <c r="J90" i="3"/>
  <c r="K259" i="3"/>
  <c r="J4" i="3"/>
  <c r="J6" i="3"/>
  <c r="K18" i="3"/>
  <c r="K103" i="3"/>
  <c r="I105" i="3"/>
  <c r="J106" i="3"/>
  <c r="J108" i="3"/>
  <c r="I109" i="3"/>
  <c r="J110" i="3"/>
  <c r="I113" i="3"/>
  <c r="J114" i="3"/>
  <c r="J116" i="3"/>
  <c r="I117" i="3"/>
  <c r="J118" i="3"/>
  <c r="J191" i="3"/>
  <c r="I200" i="3"/>
  <c r="H260" i="3"/>
  <c r="K261" i="3"/>
  <c r="K186" i="3"/>
  <c r="J8" i="3"/>
  <c r="J10" i="3"/>
  <c r="I13" i="3"/>
  <c r="J14" i="3"/>
  <c r="I19" i="3"/>
  <c r="J20" i="3"/>
  <c r="J24" i="3"/>
  <c r="I27" i="3"/>
  <c r="K28" i="3"/>
  <c r="J48" i="3"/>
  <c r="I49" i="3"/>
  <c r="J50" i="3"/>
  <c r="I61" i="3"/>
  <c r="J62" i="3"/>
  <c r="I69" i="3"/>
  <c r="J70" i="3"/>
  <c r="I77" i="3"/>
  <c r="J78" i="3"/>
  <c r="I85" i="3"/>
  <c r="J86" i="3"/>
  <c r="I93" i="3"/>
  <c r="I97" i="3"/>
  <c r="J100" i="3"/>
  <c r="I101" i="3"/>
  <c r="J102" i="3"/>
  <c r="J119" i="3"/>
  <c r="I120" i="3"/>
  <c r="J121" i="3"/>
  <c r="K123" i="3"/>
  <c r="I125" i="3"/>
  <c r="J126" i="3"/>
  <c r="J132" i="3"/>
  <c r="J134" i="3"/>
  <c r="J140" i="3"/>
  <c r="J161" i="3"/>
  <c r="I162" i="3"/>
  <c r="J163" i="3"/>
  <c r="J167" i="3"/>
  <c r="J171" i="3"/>
  <c r="J175" i="3"/>
  <c r="I176" i="3"/>
  <c r="K178" i="3"/>
  <c r="I188" i="3"/>
  <c r="K190" i="3"/>
  <c r="H199" i="3"/>
  <c r="K206" i="3"/>
  <c r="J207" i="3"/>
  <c r="I208" i="3"/>
  <c r="H256" i="3"/>
  <c r="K11" i="3"/>
  <c r="K21" i="3"/>
  <c r="K25" i="3"/>
  <c r="D83" i="3"/>
  <c r="D91" i="3"/>
  <c r="D95" i="3"/>
  <c r="E104" i="3"/>
  <c r="J104" i="3"/>
  <c r="D111" i="3"/>
  <c r="D139" i="3"/>
  <c r="J144" i="3"/>
  <c r="E144" i="3"/>
  <c r="D149" i="3"/>
  <c r="D156" i="3"/>
  <c r="D38" i="3"/>
  <c r="D43" i="3"/>
  <c r="D47" i="3"/>
  <c r="D51" i="3"/>
  <c r="D55" i="3"/>
  <c r="D59" i="3"/>
  <c r="D63" i="3"/>
  <c r="D67" i="3"/>
  <c r="D71" i="3"/>
  <c r="D75" i="3"/>
  <c r="D79" i="3"/>
  <c r="D87" i="3"/>
  <c r="N3" i="3"/>
  <c r="E6" i="3"/>
  <c r="K7" i="3"/>
  <c r="D11" i="3"/>
  <c r="E14" i="3"/>
  <c r="K17" i="3"/>
  <c r="D21" i="3"/>
  <c r="D25" i="3"/>
  <c r="K29" i="3"/>
  <c r="K33" i="3"/>
  <c r="K38" i="3"/>
  <c r="K43" i="3"/>
  <c r="K47" i="3"/>
  <c r="K51" i="3"/>
  <c r="K55" i="3"/>
  <c r="K59" i="3"/>
  <c r="K63" i="3"/>
  <c r="K67" i="3"/>
  <c r="K71" i="3"/>
  <c r="K75" i="3"/>
  <c r="K79" i="3"/>
  <c r="K83" i="3"/>
  <c r="K87" i="3"/>
  <c r="K91" i="3"/>
  <c r="K95" i="3"/>
  <c r="E96" i="3"/>
  <c r="J96" i="3"/>
  <c r="D103" i="3"/>
  <c r="K111" i="3"/>
  <c r="E112" i="3"/>
  <c r="J112" i="3"/>
  <c r="D123" i="3"/>
  <c r="J136" i="3"/>
  <c r="E136" i="3"/>
  <c r="D141" i="3"/>
  <c r="D147" i="3"/>
  <c r="J153" i="3"/>
  <c r="E153" i="3"/>
  <c r="D158" i="3"/>
  <c r="E183" i="3"/>
  <c r="J183" i="3"/>
  <c r="D194" i="3"/>
  <c r="D202" i="3"/>
  <c r="E213" i="3"/>
  <c r="K99" i="3"/>
  <c r="K107" i="3"/>
  <c r="K115" i="3"/>
  <c r="K127" i="3"/>
  <c r="K131" i="3"/>
  <c r="E217" i="3"/>
  <c r="E221" i="3"/>
  <c r="E225" i="3"/>
  <c r="D231" i="3"/>
  <c r="D239" i="3"/>
  <c r="D244" i="3"/>
  <c r="D249" i="3"/>
  <c r="D253" i="3"/>
  <c r="D264" i="3"/>
  <c r="D272" i="3"/>
  <c r="D280" i="3"/>
  <c r="E287" i="3"/>
  <c r="D289" i="3"/>
  <c r="D291" i="3"/>
  <c r="D293" i="3"/>
  <c r="D295" i="3"/>
  <c r="D297" i="3"/>
  <c r="D299" i="3"/>
  <c r="D301" i="3"/>
  <c r="D303" i="3"/>
  <c r="D305" i="3"/>
  <c r="D314" i="3"/>
  <c r="D318" i="3"/>
  <c r="K257" i="3"/>
  <c r="K263" i="3"/>
  <c r="I5" i="3"/>
  <c r="K15" i="3"/>
  <c r="D15" i="3"/>
  <c r="K23" i="3"/>
  <c r="D23" i="3"/>
  <c r="D5" i="3"/>
  <c r="K5" i="3"/>
  <c r="I7" i="3"/>
  <c r="D9" i="3"/>
  <c r="K9" i="3"/>
  <c r="I11" i="3"/>
  <c r="I15" i="3"/>
  <c r="K19" i="3"/>
  <c r="D19" i="3"/>
  <c r="I23" i="3"/>
  <c r="K27" i="3"/>
  <c r="D27" i="3"/>
  <c r="K35" i="3"/>
  <c r="D35" i="3"/>
  <c r="J39" i="3"/>
  <c r="K41" i="3"/>
  <c r="D41" i="3"/>
  <c r="N40" i="3"/>
  <c r="K45" i="3"/>
  <c r="D45" i="3"/>
  <c r="K49" i="3"/>
  <c r="D49" i="3"/>
  <c r="K53" i="3"/>
  <c r="D53" i="3"/>
  <c r="K57" i="3"/>
  <c r="D57" i="3"/>
  <c r="K61" i="3"/>
  <c r="D61" i="3"/>
  <c r="K65" i="3"/>
  <c r="D65" i="3"/>
  <c r="K69" i="3"/>
  <c r="D69" i="3"/>
  <c r="K73" i="3"/>
  <c r="D73" i="3"/>
  <c r="K77" i="3"/>
  <c r="D77" i="3"/>
  <c r="K81" i="3"/>
  <c r="D81" i="3"/>
  <c r="K85" i="3"/>
  <c r="D85" i="3"/>
  <c r="K89" i="3"/>
  <c r="D89" i="3"/>
  <c r="K93" i="3"/>
  <c r="D93" i="3"/>
  <c r="J124" i="3"/>
  <c r="K125" i="3"/>
  <c r="D125" i="3"/>
  <c r="I9" i="3"/>
  <c r="K13" i="3"/>
  <c r="D13" i="3"/>
  <c r="K31" i="3"/>
  <c r="D31" i="3"/>
  <c r="K97" i="3"/>
  <c r="D97" i="3"/>
  <c r="K101" i="3"/>
  <c r="D101" i="3"/>
  <c r="K105" i="3"/>
  <c r="D105" i="3"/>
  <c r="K109" i="3"/>
  <c r="D109" i="3"/>
  <c r="K113" i="3"/>
  <c r="D113" i="3"/>
  <c r="K117" i="3"/>
  <c r="D117" i="3"/>
  <c r="K120" i="3"/>
  <c r="D120" i="3"/>
  <c r="I17" i="3"/>
  <c r="I21" i="3"/>
  <c r="I25" i="3"/>
  <c r="I29" i="3"/>
  <c r="I33" i="3"/>
  <c r="I38" i="3"/>
  <c r="I43" i="3"/>
  <c r="I47" i="3"/>
  <c r="I51" i="3"/>
  <c r="I55" i="3"/>
  <c r="I59" i="3"/>
  <c r="I63" i="3"/>
  <c r="I67" i="3"/>
  <c r="I71" i="3"/>
  <c r="I75" i="3"/>
  <c r="I79" i="3"/>
  <c r="I83" i="3"/>
  <c r="I87" i="3"/>
  <c r="I91" i="3"/>
  <c r="I95" i="3"/>
  <c r="I99" i="3"/>
  <c r="I103" i="3"/>
  <c r="I107" i="3"/>
  <c r="I111" i="3"/>
  <c r="I115" i="3"/>
  <c r="I123" i="3"/>
  <c r="I127" i="3"/>
  <c r="E128" i="3"/>
  <c r="D129" i="3"/>
  <c r="K129" i="3"/>
  <c r="I131" i="3"/>
  <c r="E132" i="3"/>
  <c r="D133" i="3"/>
  <c r="K133" i="3"/>
  <c r="K135" i="3"/>
  <c r="I137" i="3"/>
  <c r="K139" i="3"/>
  <c r="I141" i="3"/>
  <c r="K143" i="3"/>
  <c r="I145" i="3"/>
  <c r="K147" i="3"/>
  <c r="I149" i="3"/>
  <c r="K152" i="3"/>
  <c r="I154" i="3"/>
  <c r="K156" i="3"/>
  <c r="I158" i="3"/>
  <c r="D160" i="3"/>
  <c r="D162" i="3"/>
  <c r="E163" i="3"/>
  <c r="D164" i="3"/>
  <c r="D166" i="3"/>
  <c r="E167" i="3"/>
  <c r="D168" i="3"/>
  <c r="D170" i="3"/>
  <c r="E171" i="3"/>
  <c r="D172" i="3"/>
  <c r="D174" i="3"/>
  <c r="E175" i="3"/>
  <c r="D178" i="3"/>
  <c r="J179" i="3"/>
  <c r="D180" i="3"/>
  <c r="D186" i="3"/>
  <c r="J187" i="3"/>
  <c r="D188" i="3"/>
  <c r="D196" i="3"/>
  <c r="D200" i="3"/>
  <c r="D204" i="3"/>
  <c r="D208" i="3"/>
  <c r="D212" i="3"/>
  <c r="D216" i="3"/>
  <c r="D220" i="3"/>
  <c r="D224" i="3"/>
  <c r="D229" i="3"/>
  <c r="D233" i="3"/>
  <c r="D237" i="3"/>
  <c r="D257" i="3"/>
  <c r="D259" i="3"/>
  <c r="D270" i="3"/>
  <c r="D274" i="3"/>
  <c r="D278" i="3"/>
  <c r="D282" i="3"/>
  <c r="I129" i="3"/>
  <c r="I133" i="3"/>
  <c r="K160" i="3"/>
  <c r="I164" i="3"/>
  <c r="K166" i="3"/>
  <c r="I168" i="3"/>
  <c r="K170" i="3"/>
  <c r="I172" i="3"/>
  <c r="K174" i="3"/>
  <c r="D176" i="3"/>
  <c r="D182" i="3"/>
  <c r="D184" i="3"/>
  <c r="D190" i="3"/>
  <c r="D192" i="3"/>
  <c r="D198" i="3"/>
  <c r="D206" i="3"/>
  <c r="D242" i="3"/>
  <c r="D247" i="3"/>
  <c r="D251" i="3"/>
  <c r="D255" i="3"/>
  <c r="D261" i="3"/>
  <c r="D263" i="3"/>
  <c r="D286" i="3"/>
  <c r="N266" i="3"/>
  <c r="E311" i="3"/>
  <c r="D315" i="3"/>
  <c r="D317" i="3"/>
  <c r="K284" i="3"/>
  <c r="I192" i="3"/>
  <c r="K194" i="3"/>
  <c r="K196" i="3"/>
  <c r="J197" i="3"/>
  <c r="I198" i="3"/>
  <c r="K202" i="3"/>
  <c r="J203" i="3"/>
  <c r="I204" i="3"/>
  <c r="K210" i="3"/>
  <c r="K212" i="3"/>
  <c r="K214" i="3"/>
  <c r="K216" i="3"/>
  <c r="K218" i="3"/>
  <c r="K220" i="3"/>
  <c r="K222" i="3"/>
  <c r="K224" i="3"/>
  <c r="K226" i="3"/>
  <c r="K229" i="3"/>
  <c r="K231" i="3"/>
  <c r="K233" i="3"/>
  <c r="K235" i="3"/>
  <c r="K237" i="3"/>
  <c r="K239" i="3"/>
  <c r="K241" i="3"/>
  <c r="J242" i="3"/>
  <c r="J244" i="3"/>
  <c r="K247" i="3"/>
  <c r="K268" i="3"/>
  <c r="K270" i="3"/>
  <c r="K272" i="3"/>
  <c r="K274" i="3"/>
  <c r="K276" i="3"/>
  <c r="K278" i="3"/>
  <c r="K280" i="3"/>
  <c r="K282" i="3"/>
  <c r="K286" i="3"/>
  <c r="H285" i="3"/>
  <c r="K264" i="3"/>
  <c r="K255" i="3"/>
  <c r="K253" i="3"/>
  <c r="K251" i="3"/>
  <c r="K249" i="3"/>
  <c r="H248" i="3"/>
  <c r="I210" i="3"/>
  <c r="J209" i="3"/>
  <c r="K208" i="3"/>
  <c r="I206" i="3"/>
  <c r="J205" i="3"/>
  <c r="K204" i="3"/>
  <c r="I202" i="3"/>
  <c r="J201" i="3"/>
  <c r="K200" i="3"/>
  <c r="K198" i="3"/>
  <c r="I196" i="3"/>
  <c r="H195" i="3"/>
  <c r="I194" i="3"/>
  <c r="K192" i="3"/>
  <c r="I190" i="3"/>
  <c r="K188" i="3"/>
  <c r="I186" i="3"/>
  <c r="K184" i="3"/>
  <c r="I182" i="3"/>
  <c r="K180" i="3"/>
  <c r="I178" i="3"/>
  <c r="K176" i="3"/>
  <c r="I174" i="3"/>
  <c r="K172" i="3"/>
  <c r="I170" i="3"/>
  <c r="K168" i="3"/>
  <c r="I166" i="3"/>
  <c r="K164" i="3"/>
  <c r="I160" i="3"/>
  <c r="J159" i="3"/>
  <c r="K158" i="3"/>
  <c r="I156" i="3"/>
  <c r="K154" i="3"/>
  <c r="I152" i="3"/>
  <c r="K149" i="3"/>
  <c r="I147" i="3"/>
  <c r="K145" i="3"/>
  <c r="I143" i="3"/>
  <c r="K141" i="3"/>
  <c r="I139" i="3"/>
  <c r="K137" i="3"/>
  <c r="I135" i="3"/>
  <c r="J138" i="3"/>
  <c r="J142" i="3"/>
  <c r="J146" i="3"/>
  <c r="J151" i="3"/>
  <c r="J155" i="3"/>
  <c r="H165" i="3"/>
  <c r="H169" i="3"/>
  <c r="H173" i="3"/>
  <c r="H177" i="3"/>
  <c r="H181" i="3"/>
  <c r="H185" i="3"/>
  <c r="H189" i="3"/>
  <c r="I193" i="3"/>
  <c r="H252" i="3"/>
  <c r="I288" i="3"/>
  <c r="K289" i="3"/>
  <c r="H290" i="3"/>
  <c r="K291" i="3"/>
  <c r="H293" i="3"/>
  <c r="K294" i="3"/>
  <c r="H295" i="3"/>
  <c r="K296" i="3"/>
  <c r="H297" i="3"/>
  <c r="K298" i="3"/>
  <c r="H299" i="3"/>
  <c r="K300" i="3"/>
  <c r="H301" i="3"/>
  <c r="K302" i="3"/>
  <c r="I303" i="3"/>
  <c r="J304" i="3"/>
  <c r="I305" i="3"/>
  <c r="I318" i="3"/>
  <c r="K12" i="3"/>
  <c r="I12" i="3"/>
  <c r="D12" i="3"/>
  <c r="H12" i="3"/>
  <c r="E4" i="3"/>
  <c r="K6" i="3"/>
  <c r="I6" i="3"/>
  <c r="D6" i="3"/>
  <c r="F6" i="3"/>
  <c r="H6" i="3"/>
  <c r="E8" i="3"/>
  <c r="K10" i="3"/>
  <c r="I10" i="3"/>
  <c r="D10" i="3"/>
  <c r="F10" i="3"/>
  <c r="H10" i="3"/>
  <c r="E12" i="3"/>
  <c r="J12" i="3"/>
  <c r="K4" i="3"/>
  <c r="I4" i="3"/>
  <c r="D4" i="3"/>
  <c r="H4" i="3"/>
  <c r="K8" i="3"/>
  <c r="I8" i="3"/>
  <c r="D8" i="3"/>
  <c r="H8" i="3"/>
  <c r="H14" i="3"/>
  <c r="E18" i="3"/>
  <c r="H18" i="3"/>
  <c r="J18" i="3"/>
  <c r="E20" i="3"/>
  <c r="H20" i="3"/>
  <c r="E28" i="3"/>
  <c r="H28" i="3"/>
  <c r="J28" i="3"/>
  <c r="E32" i="3"/>
  <c r="H32" i="3"/>
  <c r="J32" i="3"/>
  <c r="K44" i="3"/>
  <c r="I44" i="3"/>
  <c r="D44" i="3"/>
  <c r="H44" i="3"/>
  <c r="K52" i="3"/>
  <c r="I52" i="3"/>
  <c r="D52" i="3"/>
  <c r="K56" i="3"/>
  <c r="I56" i="3"/>
  <c r="D56" i="3"/>
  <c r="H56" i="3"/>
  <c r="K60" i="3"/>
  <c r="I60" i="3"/>
  <c r="D60" i="3"/>
  <c r="K68" i="3"/>
  <c r="I68" i="3"/>
  <c r="D68" i="3"/>
  <c r="K76" i="3"/>
  <c r="I76" i="3"/>
  <c r="D76" i="3"/>
  <c r="K80" i="3"/>
  <c r="I80" i="3"/>
  <c r="D80" i="3"/>
  <c r="H80" i="3"/>
  <c r="K84" i="3"/>
  <c r="I84" i="3"/>
  <c r="D84" i="3"/>
  <c r="K88" i="3"/>
  <c r="I88" i="3"/>
  <c r="D88" i="3"/>
  <c r="H88" i="3"/>
  <c r="I92" i="3"/>
  <c r="D92" i="3"/>
  <c r="K98" i="3"/>
  <c r="I98" i="3"/>
  <c r="D98" i="3"/>
  <c r="H98" i="3"/>
  <c r="E5" i="3"/>
  <c r="F5" i="3"/>
  <c r="H5" i="3"/>
  <c r="J5" i="3"/>
  <c r="E7" i="3"/>
  <c r="F7" i="3"/>
  <c r="H7" i="3"/>
  <c r="J7" i="3"/>
  <c r="E9" i="3"/>
  <c r="F9" i="3"/>
  <c r="H9" i="3"/>
  <c r="J9" i="3"/>
  <c r="E11" i="3"/>
  <c r="F11" i="3"/>
  <c r="H11" i="3"/>
  <c r="J11" i="3"/>
  <c r="E13" i="3"/>
  <c r="F13" i="3"/>
  <c r="H13" i="3"/>
  <c r="J13" i="3"/>
  <c r="D14" i="3"/>
  <c r="F14" i="3"/>
  <c r="I14" i="3"/>
  <c r="K14" i="3"/>
  <c r="E15" i="3"/>
  <c r="F15" i="3"/>
  <c r="H15" i="3"/>
  <c r="J15" i="3"/>
  <c r="D16" i="3"/>
  <c r="I16" i="3"/>
  <c r="K16" i="3"/>
  <c r="E17" i="3"/>
  <c r="F17" i="3"/>
  <c r="H17" i="3"/>
  <c r="J17" i="3"/>
  <c r="D18" i="3"/>
  <c r="I18" i="3"/>
  <c r="E19" i="3"/>
  <c r="F19" i="3"/>
  <c r="H19" i="3"/>
  <c r="J19" i="3"/>
  <c r="D20" i="3"/>
  <c r="F20" i="3"/>
  <c r="I20" i="3"/>
  <c r="K20" i="3"/>
  <c r="E21" i="3"/>
  <c r="F21" i="3"/>
  <c r="H21" i="3"/>
  <c r="J21" i="3"/>
  <c r="D22" i="3"/>
  <c r="I22" i="3"/>
  <c r="K22" i="3"/>
  <c r="E23" i="3"/>
  <c r="F23" i="3"/>
  <c r="H23" i="3"/>
  <c r="J23" i="3"/>
  <c r="D24" i="3"/>
  <c r="I24" i="3"/>
  <c r="K24" i="3"/>
  <c r="E25" i="3"/>
  <c r="F25" i="3"/>
  <c r="H25" i="3"/>
  <c r="J25" i="3"/>
  <c r="D26" i="3"/>
  <c r="I26" i="3"/>
  <c r="K26" i="3"/>
  <c r="E27" i="3"/>
  <c r="F27" i="3"/>
  <c r="H27" i="3"/>
  <c r="J27" i="3"/>
  <c r="D28" i="3"/>
  <c r="F28" i="3"/>
  <c r="I28" i="3"/>
  <c r="E29" i="3"/>
  <c r="F29" i="3"/>
  <c r="H29" i="3"/>
  <c r="J29" i="3"/>
  <c r="D30" i="3"/>
  <c r="I30" i="3"/>
  <c r="K30" i="3"/>
  <c r="E31" i="3"/>
  <c r="F31" i="3"/>
  <c r="H31" i="3"/>
  <c r="J31" i="3"/>
  <c r="D32" i="3"/>
  <c r="I32" i="3"/>
  <c r="E33" i="3"/>
  <c r="F33" i="3"/>
  <c r="H33" i="3"/>
  <c r="J33" i="3"/>
  <c r="D34" i="3"/>
  <c r="I34" i="3"/>
  <c r="K34" i="3"/>
  <c r="E35" i="3"/>
  <c r="F35" i="3"/>
  <c r="H35" i="3"/>
  <c r="J35" i="3"/>
  <c r="D36" i="3"/>
  <c r="E37" i="3"/>
  <c r="K39" i="3"/>
  <c r="I39" i="3"/>
  <c r="D39" i="3"/>
  <c r="H39" i="3"/>
  <c r="K42" i="3"/>
  <c r="I42" i="3"/>
  <c r="D42" i="3"/>
  <c r="H42" i="3"/>
  <c r="E44" i="3"/>
  <c r="J44" i="3"/>
  <c r="K46" i="3"/>
  <c r="I46" i="3"/>
  <c r="D46" i="3"/>
  <c r="H46" i="3"/>
  <c r="E48" i="3"/>
  <c r="K50" i="3"/>
  <c r="I50" i="3"/>
  <c r="D50" i="3"/>
  <c r="H50" i="3"/>
  <c r="E52" i="3"/>
  <c r="J52" i="3"/>
  <c r="K54" i="3"/>
  <c r="I54" i="3"/>
  <c r="D54" i="3"/>
  <c r="F54" i="3"/>
  <c r="H54" i="3"/>
  <c r="E56" i="3"/>
  <c r="J56" i="3"/>
  <c r="K58" i="3"/>
  <c r="I58" i="3"/>
  <c r="D58" i="3"/>
  <c r="H58" i="3"/>
  <c r="E60" i="3"/>
  <c r="J60" i="3"/>
  <c r="K62" i="3"/>
  <c r="I62" i="3"/>
  <c r="D62" i="3"/>
  <c r="H62" i="3"/>
  <c r="E64" i="3"/>
  <c r="K66" i="3"/>
  <c r="I66" i="3"/>
  <c r="D66" i="3"/>
  <c r="H66" i="3"/>
  <c r="E68" i="3"/>
  <c r="J68" i="3"/>
  <c r="K70" i="3"/>
  <c r="I70" i="3"/>
  <c r="D70" i="3"/>
  <c r="H70" i="3"/>
  <c r="E72" i="3"/>
  <c r="K74" i="3"/>
  <c r="I74" i="3"/>
  <c r="D74" i="3"/>
  <c r="H74" i="3"/>
  <c r="E76" i="3"/>
  <c r="J76" i="3"/>
  <c r="K78" i="3"/>
  <c r="I78" i="3"/>
  <c r="D78" i="3"/>
  <c r="H78" i="3"/>
  <c r="E80" i="3"/>
  <c r="J80" i="3"/>
  <c r="K82" i="3"/>
  <c r="I82" i="3"/>
  <c r="D82" i="3"/>
  <c r="H82" i="3"/>
  <c r="E84" i="3"/>
  <c r="J84" i="3"/>
  <c r="K86" i="3"/>
  <c r="I86" i="3"/>
  <c r="D86" i="3"/>
  <c r="H86" i="3"/>
  <c r="E88" i="3"/>
  <c r="J88" i="3"/>
  <c r="K90" i="3"/>
  <c r="I90" i="3"/>
  <c r="D90" i="3"/>
  <c r="H90" i="3"/>
  <c r="E92" i="3"/>
  <c r="J92" i="3"/>
  <c r="J94" i="3"/>
  <c r="D94" i="3"/>
  <c r="F94" i="3"/>
  <c r="I94" i="3"/>
  <c r="K96" i="3"/>
  <c r="I96" i="3"/>
  <c r="D96" i="3"/>
  <c r="F96" i="3"/>
  <c r="H96" i="3"/>
  <c r="E98" i="3"/>
  <c r="J98" i="3"/>
  <c r="K100" i="3"/>
  <c r="I100" i="3"/>
  <c r="D100" i="3"/>
  <c r="H100" i="3"/>
  <c r="E102" i="3"/>
  <c r="K104" i="3"/>
  <c r="I104" i="3"/>
  <c r="D104" i="3"/>
  <c r="F104" i="3"/>
  <c r="H104" i="3"/>
  <c r="E106" i="3"/>
  <c r="K108" i="3"/>
  <c r="I108" i="3"/>
  <c r="D108" i="3"/>
  <c r="H108" i="3"/>
  <c r="E110" i="3"/>
  <c r="K112" i="3"/>
  <c r="I112" i="3"/>
  <c r="D112" i="3"/>
  <c r="F112" i="3"/>
  <c r="H112" i="3"/>
  <c r="E114" i="3"/>
  <c r="K116" i="3"/>
  <c r="I116" i="3"/>
  <c r="D116" i="3"/>
  <c r="H116" i="3"/>
  <c r="E118" i="3"/>
  <c r="E119" i="3"/>
  <c r="K121" i="3"/>
  <c r="I121" i="3"/>
  <c r="D121" i="3"/>
  <c r="H121" i="3"/>
  <c r="K124" i="3"/>
  <c r="I124" i="3"/>
  <c r="D124" i="3"/>
  <c r="H124" i="3"/>
  <c r="E126" i="3"/>
  <c r="K128" i="3"/>
  <c r="I128" i="3"/>
  <c r="D128" i="3"/>
  <c r="F128" i="3"/>
  <c r="H128" i="3"/>
  <c r="E130" i="3"/>
  <c r="K132" i="3"/>
  <c r="I132" i="3"/>
  <c r="D132" i="3"/>
  <c r="F132" i="3"/>
  <c r="H132" i="3"/>
  <c r="E134" i="3"/>
  <c r="K136" i="3"/>
  <c r="I136" i="3"/>
  <c r="D136" i="3"/>
  <c r="F136" i="3"/>
  <c r="H136" i="3"/>
  <c r="E138" i="3"/>
  <c r="K140" i="3"/>
  <c r="I140" i="3"/>
  <c r="D140" i="3"/>
  <c r="H140" i="3"/>
  <c r="E142" i="3"/>
  <c r="K144" i="3"/>
  <c r="I144" i="3"/>
  <c r="D144" i="3"/>
  <c r="F144" i="3"/>
  <c r="H144" i="3"/>
  <c r="E146" i="3"/>
  <c r="K148" i="3"/>
  <c r="I148" i="3"/>
  <c r="D148" i="3"/>
  <c r="H148" i="3"/>
  <c r="E151" i="3"/>
  <c r="K153" i="3"/>
  <c r="I153" i="3"/>
  <c r="D153" i="3"/>
  <c r="F153" i="3"/>
  <c r="H153" i="3"/>
  <c r="E155" i="3"/>
  <c r="I157" i="3"/>
  <c r="D157" i="3"/>
  <c r="F157" i="3"/>
  <c r="H157" i="3"/>
  <c r="K159" i="3"/>
  <c r="I159" i="3"/>
  <c r="D159" i="3"/>
  <c r="H159" i="3"/>
  <c r="E161" i="3"/>
  <c r="K195" i="3"/>
  <c r="I195" i="3"/>
  <c r="D195" i="3"/>
  <c r="J195" i="3"/>
  <c r="E195" i="3"/>
  <c r="K199" i="3"/>
  <c r="I199" i="3"/>
  <c r="D199" i="3"/>
  <c r="J199" i="3"/>
  <c r="E199" i="3"/>
  <c r="E16" i="3"/>
  <c r="H16" i="3"/>
  <c r="J16" i="3"/>
  <c r="E22" i="3"/>
  <c r="H22" i="3"/>
  <c r="J22" i="3"/>
  <c r="E24" i="3"/>
  <c r="H24" i="3"/>
  <c r="E26" i="3"/>
  <c r="H26" i="3"/>
  <c r="J26" i="3"/>
  <c r="E30" i="3"/>
  <c r="H30" i="3"/>
  <c r="J30" i="3"/>
  <c r="E34" i="3"/>
  <c r="H34" i="3"/>
  <c r="J34" i="3"/>
  <c r="J36" i="3"/>
  <c r="H36" i="3"/>
  <c r="E36" i="3"/>
  <c r="K36" i="3"/>
  <c r="K37" i="3"/>
  <c r="I37" i="3"/>
  <c r="D37" i="3"/>
  <c r="F37" i="3"/>
  <c r="H37" i="3"/>
  <c r="K48" i="3"/>
  <c r="I48" i="3"/>
  <c r="D48" i="3"/>
  <c r="F48" i="3"/>
  <c r="H48" i="3"/>
  <c r="H52" i="3"/>
  <c r="H60" i="3"/>
  <c r="K64" i="3"/>
  <c r="I64" i="3"/>
  <c r="D64" i="3"/>
  <c r="F64" i="3"/>
  <c r="H64" i="3"/>
  <c r="H68" i="3"/>
  <c r="K72" i="3"/>
  <c r="I72" i="3"/>
  <c r="D72" i="3"/>
  <c r="F72" i="3"/>
  <c r="H72" i="3"/>
  <c r="H76" i="3"/>
  <c r="H84" i="3"/>
  <c r="K102" i="3"/>
  <c r="I102" i="3"/>
  <c r="D102" i="3"/>
  <c r="H102" i="3"/>
  <c r="K106" i="3"/>
  <c r="I106" i="3"/>
  <c r="D106" i="3"/>
  <c r="H106" i="3"/>
  <c r="K110" i="3"/>
  <c r="I110" i="3"/>
  <c r="D110" i="3"/>
  <c r="H110" i="3"/>
  <c r="K114" i="3"/>
  <c r="I114" i="3"/>
  <c r="D114" i="3"/>
  <c r="F114" i="3"/>
  <c r="H114" i="3"/>
  <c r="K118" i="3"/>
  <c r="I118" i="3"/>
  <c r="D118" i="3"/>
  <c r="F118" i="3"/>
  <c r="H118" i="3"/>
  <c r="K119" i="3"/>
  <c r="I119" i="3"/>
  <c r="D119" i="3"/>
  <c r="H119" i="3"/>
  <c r="K126" i="3"/>
  <c r="I126" i="3"/>
  <c r="D126" i="3"/>
  <c r="H126" i="3"/>
  <c r="K130" i="3"/>
  <c r="I130" i="3"/>
  <c r="D130" i="3"/>
  <c r="H130" i="3"/>
  <c r="K134" i="3"/>
  <c r="I134" i="3"/>
  <c r="D134" i="3"/>
  <c r="H134" i="3"/>
  <c r="K138" i="3"/>
  <c r="I138" i="3"/>
  <c r="D138" i="3"/>
  <c r="H138" i="3"/>
  <c r="K142" i="3"/>
  <c r="I142" i="3"/>
  <c r="D142" i="3"/>
  <c r="H142" i="3"/>
  <c r="K146" i="3"/>
  <c r="I146" i="3"/>
  <c r="D146" i="3"/>
  <c r="F146" i="3"/>
  <c r="H146" i="3"/>
  <c r="K151" i="3"/>
  <c r="I151" i="3"/>
  <c r="D151" i="3"/>
  <c r="H151" i="3"/>
  <c r="K155" i="3"/>
  <c r="I155" i="3"/>
  <c r="D155" i="3"/>
  <c r="H155" i="3"/>
  <c r="K161" i="3"/>
  <c r="I161" i="3"/>
  <c r="D161" i="3"/>
  <c r="F161" i="3"/>
  <c r="H161" i="3"/>
  <c r="K165" i="3"/>
  <c r="I165" i="3"/>
  <c r="D165" i="3"/>
  <c r="J165" i="3"/>
  <c r="E165" i="3"/>
  <c r="K169" i="3"/>
  <c r="I169" i="3"/>
  <c r="D169" i="3"/>
  <c r="J169" i="3"/>
  <c r="E169" i="3"/>
  <c r="K173" i="3"/>
  <c r="I173" i="3"/>
  <c r="D173" i="3"/>
  <c r="J173" i="3"/>
  <c r="E173" i="3"/>
  <c r="K177" i="3"/>
  <c r="I177" i="3"/>
  <c r="D177" i="3"/>
  <c r="J177" i="3"/>
  <c r="E177" i="3"/>
  <c r="K181" i="3"/>
  <c r="I181" i="3"/>
  <c r="D181" i="3"/>
  <c r="J181" i="3"/>
  <c r="E181" i="3"/>
  <c r="K185" i="3"/>
  <c r="I185" i="3"/>
  <c r="D185" i="3"/>
  <c r="J185" i="3"/>
  <c r="E185" i="3"/>
  <c r="K189" i="3"/>
  <c r="I189" i="3"/>
  <c r="D189" i="3"/>
  <c r="J189" i="3"/>
  <c r="E189" i="3"/>
  <c r="J193" i="3"/>
  <c r="D193" i="3"/>
  <c r="E193" i="3"/>
  <c r="E38" i="3"/>
  <c r="F38" i="3"/>
  <c r="H38" i="3"/>
  <c r="J38" i="3"/>
  <c r="E41" i="3"/>
  <c r="H41" i="3"/>
  <c r="J41" i="3"/>
  <c r="E43" i="3"/>
  <c r="F43" i="3"/>
  <c r="H43" i="3"/>
  <c r="J43" i="3"/>
  <c r="E45" i="3"/>
  <c r="F45" i="3"/>
  <c r="H45" i="3"/>
  <c r="J45" i="3"/>
  <c r="E47" i="3"/>
  <c r="F47" i="3"/>
  <c r="H47" i="3"/>
  <c r="J47" i="3"/>
  <c r="E49" i="3"/>
  <c r="F49" i="3"/>
  <c r="H49" i="3"/>
  <c r="J49" i="3"/>
  <c r="E51" i="3"/>
  <c r="F51" i="3"/>
  <c r="H51" i="3"/>
  <c r="J51" i="3"/>
  <c r="E53" i="3"/>
  <c r="F53" i="3"/>
  <c r="H53" i="3"/>
  <c r="J53" i="3"/>
  <c r="E55" i="3"/>
  <c r="F55" i="3"/>
  <c r="H55" i="3"/>
  <c r="J55" i="3"/>
  <c r="E57" i="3"/>
  <c r="F57" i="3"/>
  <c r="H57" i="3"/>
  <c r="J57" i="3"/>
  <c r="E59" i="3"/>
  <c r="F59" i="3"/>
  <c r="H59" i="3"/>
  <c r="J59" i="3"/>
  <c r="E61" i="3"/>
  <c r="F61" i="3"/>
  <c r="H61" i="3"/>
  <c r="J61" i="3"/>
  <c r="E63" i="3"/>
  <c r="F63" i="3"/>
  <c r="H63" i="3"/>
  <c r="J63" i="3"/>
  <c r="E65" i="3"/>
  <c r="F65" i="3"/>
  <c r="H65" i="3"/>
  <c r="J65" i="3"/>
  <c r="E67" i="3"/>
  <c r="F67" i="3"/>
  <c r="H67" i="3"/>
  <c r="J67" i="3"/>
  <c r="E69" i="3"/>
  <c r="F69" i="3"/>
  <c r="H69" i="3"/>
  <c r="J69" i="3"/>
  <c r="E71" i="3"/>
  <c r="F71" i="3"/>
  <c r="H71" i="3"/>
  <c r="J71" i="3"/>
  <c r="E73" i="3"/>
  <c r="F73" i="3"/>
  <c r="H73" i="3"/>
  <c r="J73" i="3"/>
  <c r="E75" i="3"/>
  <c r="F75" i="3"/>
  <c r="H75" i="3"/>
  <c r="J75" i="3"/>
  <c r="E77" i="3"/>
  <c r="F77" i="3"/>
  <c r="H77" i="3"/>
  <c r="J77" i="3"/>
  <c r="E79" i="3"/>
  <c r="F79" i="3"/>
  <c r="H79" i="3"/>
  <c r="J79" i="3"/>
  <c r="E81" i="3"/>
  <c r="F81" i="3"/>
  <c r="H81" i="3"/>
  <c r="J81" i="3"/>
  <c r="E83" i="3"/>
  <c r="F83" i="3"/>
  <c r="H83" i="3"/>
  <c r="J83" i="3"/>
  <c r="E85" i="3"/>
  <c r="F85" i="3"/>
  <c r="H85" i="3"/>
  <c r="J85" i="3"/>
  <c r="E87" i="3"/>
  <c r="F87" i="3"/>
  <c r="H87" i="3"/>
  <c r="J87" i="3"/>
  <c r="E89" i="3"/>
  <c r="F89" i="3"/>
  <c r="H89" i="3"/>
  <c r="J89" i="3"/>
  <c r="E91" i="3"/>
  <c r="F91" i="3"/>
  <c r="H91" i="3"/>
  <c r="J91" i="3"/>
  <c r="E93" i="3"/>
  <c r="F93" i="3"/>
  <c r="H93" i="3"/>
  <c r="J93" i="3"/>
  <c r="E95" i="3"/>
  <c r="F95" i="3"/>
  <c r="H95" i="3"/>
  <c r="J95" i="3"/>
  <c r="E97" i="3"/>
  <c r="F97" i="3"/>
  <c r="H97" i="3"/>
  <c r="J97" i="3"/>
  <c r="E99" i="3"/>
  <c r="F99" i="3"/>
  <c r="H99" i="3"/>
  <c r="J99" i="3"/>
  <c r="E101" i="3"/>
  <c r="F101" i="3"/>
  <c r="H101" i="3"/>
  <c r="J101" i="3"/>
  <c r="E103" i="3"/>
  <c r="F103" i="3"/>
  <c r="H103" i="3"/>
  <c r="J103" i="3"/>
  <c r="E105" i="3"/>
  <c r="F105" i="3"/>
  <c r="H105" i="3"/>
  <c r="J105" i="3"/>
  <c r="E107" i="3"/>
  <c r="F107" i="3"/>
  <c r="H107" i="3"/>
  <c r="J107" i="3"/>
  <c r="E109" i="3"/>
  <c r="F109" i="3"/>
  <c r="H109" i="3"/>
  <c r="J109" i="3"/>
  <c r="E111" i="3"/>
  <c r="F111" i="3"/>
  <c r="H111" i="3"/>
  <c r="J111" i="3"/>
  <c r="E113" i="3"/>
  <c r="F113" i="3"/>
  <c r="H113" i="3"/>
  <c r="J113" i="3"/>
  <c r="E115" i="3"/>
  <c r="F115" i="3"/>
  <c r="H115" i="3"/>
  <c r="J115" i="3"/>
  <c r="E117" i="3"/>
  <c r="F117" i="3"/>
  <c r="H117" i="3"/>
  <c r="J117" i="3"/>
  <c r="E120" i="3"/>
  <c r="F120" i="3"/>
  <c r="H120" i="3"/>
  <c r="J120" i="3"/>
  <c r="E123" i="3"/>
  <c r="H123" i="3"/>
  <c r="J123" i="3"/>
  <c r="E125" i="3"/>
  <c r="F125" i="3"/>
  <c r="H125" i="3"/>
  <c r="J125" i="3"/>
  <c r="E127" i="3"/>
  <c r="F127" i="3"/>
  <c r="H127" i="3"/>
  <c r="J127" i="3"/>
  <c r="E129" i="3"/>
  <c r="F129" i="3"/>
  <c r="H129" i="3"/>
  <c r="J129" i="3"/>
  <c r="E131" i="3"/>
  <c r="F131" i="3"/>
  <c r="H131" i="3"/>
  <c r="J131" i="3"/>
  <c r="E133" i="3"/>
  <c r="F133" i="3"/>
  <c r="H133" i="3"/>
  <c r="J133" i="3"/>
  <c r="E135" i="3"/>
  <c r="F135" i="3"/>
  <c r="H135" i="3"/>
  <c r="J135" i="3"/>
  <c r="E137" i="3"/>
  <c r="F137" i="3"/>
  <c r="H137" i="3"/>
  <c r="J137" i="3"/>
  <c r="E139" i="3"/>
  <c r="F139" i="3"/>
  <c r="H139" i="3"/>
  <c r="J139" i="3"/>
  <c r="E141" i="3"/>
  <c r="F141" i="3"/>
  <c r="H141" i="3"/>
  <c r="J141" i="3"/>
  <c r="E143" i="3"/>
  <c r="F143" i="3"/>
  <c r="H143" i="3"/>
  <c r="J143" i="3"/>
  <c r="E145" i="3"/>
  <c r="F145" i="3"/>
  <c r="H145" i="3"/>
  <c r="J145" i="3"/>
  <c r="E147" i="3"/>
  <c r="F147" i="3"/>
  <c r="H147" i="3"/>
  <c r="J147" i="3"/>
  <c r="E149" i="3"/>
  <c r="F149" i="3"/>
  <c r="H149" i="3"/>
  <c r="J149" i="3"/>
  <c r="E152" i="3"/>
  <c r="F152" i="3"/>
  <c r="H152" i="3"/>
  <c r="J152" i="3"/>
  <c r="E154" i="3"/>
  <c r="F154" i="3"/>
  <c r="H154" i="3"/>
  <c r="J154" i="3"/>
  <c r="E156" i="3"/>
  <c r="F156" i="3"/>
  <c r="H156" i="3"/>
  <c r="J156" i="3"/>
  <c r="E158" i="3"/>
  <c r="F158" i="3"/>
  <c r="H158" i="3"/>
  <c r="J158" i="3"/>
  <c r="E160" i="3"/>
  <c r="F160" i="3"/>
  <c r="H160" i="3"/>
  <c r="J160" i="3"/>
  <c r="J162" i="3"/>
  <c r="E162" i="3"/>
  <c r="F162" i="3"/>
  <c r="H162" i="3"/>
  <c r="K162" i="3"/>
  <c r="K163" i="3"/>
  <c r="I163" i="3"/>
  <c r="D163" i="3"/>
  <c r="F163" i="3"/>
  <c r="H163" i="3"/>
  <c r="K167" i="3"/>
  <c r="I167" i="3"/>
  <c r="D167" i="3"/>
  <c r="F167" i="3"/>
  <c r="H167" i="3"/>
  <c r="K171" i="3"/>
  <c r="I171" i="3"/>
  <c r="D171" i="3"/>
  <c r="F171" i="3"/>
  <c r="H171" i="3"/>
  <c r="K175" i="3"/>
  <c r="I175" i="3"/>
  <c r="D175" i="3"/>
  <c r="F175" i="3"/>
  <c r="H175" i="3"/>
  <c r="K179" i="3"/>
  <c r="I179" i="3"/>
  <c r="D179" i="3"/>
  <c r="H179" i="3"/>
  <c r="K183" i="3"/>
  <c r="I183" i="3"/>
  <c r="D183" i="3"/>
  <c r="F183" i="3"/>
  <c r="H183" i="3"/>
  <c r="K187" i="3"/>
  <c r="I187" i="3"/>
  <c r="D187" i="3"/>
  <c r="H187" i="3"/>
  <c r="K191" i="3"/>
  <c r="I191" i="3"/>
  <c r="D191" i="3"/>
  <c r="H191" i="3"/>
  <c r="K197" i="3"/>
  <c r="I197" i="3"/>
  <c r="D197" i="3"/>
  <c r="H197" i="3"/>
  <c r="K201" i="3"/>
  <c r="I201" i="3"/>
  <c r="D201" i="3"/>
  <c r="H201" i="3"/>
  <c r="E203" i="3"/>
  <c r="K205" i="3"/>
  <c r="I205" i="3"/>
  <c r="D205" i="3"/>
  <c r="H205" i="3"/>
  <c r="E207" i="3"/>
  <c r="K209" i="3"/>
  <c r="I209" i="3"/>
  <c r="D209" i="3"/>
  <c r="H209" i="3"/>
  <c r="E211" i="3"/>
  <c r="J213" i="3"/>
  <c r="D213" i="3"/>
  <c r="F213" i="3"/>
  <c r="H213" i="3"/>
  <c r="E215" i="3"/>
  <c r="J217" i="3"/>
  <c r="D217" i="3"/>
  <c r="F217" i="3"/>
  <c r="H217" i="3"/>
  <c r="E219" i="3"/>
  <c r="J221" i="3"/>
  <c r="D221" i="3"/>
  <c r="F221" i="3"/>
  <c r="H221" i="3"/>
  <c r="E223" i="3"/>
  <c r="J225" i="3"/>
  <c r="D225" i="3"/>
  <c r="F225" i="3"/>
  <c r="H225" i="3"/>
  <c r="E227" i="3"/>
  <c r="N228" i="3"/>
  <c r="E230" i="3"/>
  <c r="J232" i="3"/>
  <c r="D232" i="3"/>
  <c r="H232" i="3"/>
  <c r="E234" i="3"/>
  <c r="J236" i="3"/>
  <c r="D236" i="3"/>
  <c r="H236" i="3"/>
  <c r="E238" i="3"/>
  <c r="J240" i="3"/>
  <c r="D240" i="3"/>
  <c r="H240" i="3"/>
  <c r="K243" i="3"/>
  <c r="D243" i="3"/>
  <c r="E243" i="3"/>
  <c r="K203" i="3"/>
  <c r="I203" i="3"/>
  <c r="D203" i="3"/>
  <c r="H203" i="3"/>
  <c r="K207" i="3"/>
  <c r="I207" i="3"/>
  <c r="D207" i="3"/>
  <c r="H207" i="3"/>
  <c r="J211" i="3"/>
  <c r="D211" i="3"/>
  <c r="H211" i="3"/>
  <c r="J215" i="3"/>
  <c r="D215" i="3"/>
  <c r="H215" i="3"/>
  <c r="J219" i="3"/>
  <c r="D219" i="3"/>
  <c r="H219" i="3"/>
  <c r="J223" i="3"/>
  <c r="D223" i="3"/>
  <c r="H223" i="3"/>
  <c r="J227" i="3"/>
  <c r="D227" i="3"/>
  <c r="H227" i="3"/>
  <c r="J230" i="3"/>
  <c r="D230" i="3"/>
  <c r="H230" i="3"/>
  <c r="J234" i="3"/>
  <c r="D234" i="3"/>
  <c r="H234" i="3"/>
  <c r="J238" i="3"/>
  <c r="D238" i="3"/>
  <c r="H238" i="3"/>
  <c r="I243" i="3"/>
  <c r="E164" i="3"/>
  <c r="F164" i="3"/>
  <c r="H164" i="3"/>
  <c r="J164" i="3"/>
  <c r="E166" i="3"/>
  <c r="F166" i="3"/>
  <c r="H166" i="3"/>
  <c r="J166" i="3"/>
  <c r="E168" i="3"/>
  <c r="F168" i="3"/>
  <c r="H168" i="3"/>
  <c r="J168" i="3"/>
  <c r="E170" i="3"/>
  <c r="F170" i="3"/>
  <c r="H170" i="3"/>
  <c r="J170" i="3"/>
  <c r="E172" i="3"/>
  <c r="F172" i="3"/>
  <c r="H172" i="3"/>
  <c r="J172" i="3"/>
  <c r="E174" i="3"/>
  <c r="F174" i="3"/>
  <c r="H174" i="3"/>
  <c r="J174" i="3"/>
  <c r="E176" i="3"/>
  <c r="F176" i="3"/>
  <c r="H176" i="3"/>
  <c r="J176" i="3"/>
  <c r="E178" i="3"/>
  <c r="F178" i="3"/>
  <c r="H178" i="3"/>
  <c r="J178" i="3"/>
  <c r="E180" i="3"/>
  <c r="F180" i="3"/>
  <c r="H180" i="3"/>
  <c r="J180" i="3"/>
  <c r="E182" i="3"/>
  <c r="F182" i="3"/>
  <c r="H182" i="3"/>
  <c r="J182" i="3"/>
  <c r="E184" i="3"/>
  <c r="F184" i="3"/>
  <c r="H184" i="3"/>
  <c r="J184" i="3"/>
  <c r="E186" i="3"/>
  <c r="F186" i="3"/>
  <c r="H186" i="3"/>
  <c r="J186" i="3"/>
  <c r="E188" i="3"/>
  <c r="F188" i="3"/>
  <c r="H188" i="3"/>
  <c r="J188" i="3"/>
  <c r="E190" i="3"/>
  <c r="F190" i="3"/>
  <c r="H190" i="3"/>
  <c r="J190" i="3"/>
  <c r="E192" i="3"/>
  <c r="F192" i="3"/>
  <c r="H192" i="3"/>
  <c r="J192" i="3"/>
  <c r="E194" i="3"/>
  <c r="F194" i="3"/>
  <c r="H194" i="3"/>
  <c r="J194" i="3"/>
  <c r="E196" i="3"/>
  <c r="F196" i="3"/>
  <c r="H196" i="3"/>
  <c r="J196" i="3"/>
  <c r="E198" i="3"/>
  <c r="F198" i="3"/>
  <c r="H198" i="3"/>
  <c r="J198" i="3"/>
  <c r="E200" i="3"/>
  <c r="F200" i="3"/>
  <c r="H200" i="3"/>
  <c r="J200" i="3"/>
  <c r="E202" i="3"/>
  <c r="F202" i="3"/>
  <c r="H202" i="3"/>
  <c r="J202" i="3"/>
  <c r="E204" i="3"/>
  <c r="F204" i="3"/>
  <c r="H204" i="3"/>
  <c r="J204" i="3"/>
  <c r="E206" i="3"/>
  <c r="F206" i="3"/>
  <c r="H206" i="3"/>
  <c r="J206" i="3"/>
  <c r="E208" i="3"/>
  <c r="F208" i="3"/>
  <c r="H208" i="3"/>
  <c r="J208" i="3"/>
  <c r="E210" i="3"/>
  <c r="F210" i="3"/>
  <c r="H210" i="3"/>
  <c r="J210" i="3"/>
  <c r="E212" i="3"/>
  <c r="F212" i="3"/>
  <c r="I212" i="3"/>
  <c r="E214" i="3"/>
  <c r="F214" i="3"/>
  <c r="I214" i="3"/>
  <c r="E216" i="3"/>
  <c r="F216" i="3"/>
  <c r="I216" i="3"/>
  <c r="E218" i="3"/>
  <c r="F218" i="3"/>
  <c r="I218" i="3"/>
  <c r="E220" i="3"/>
  <c r="F220" i="3"/>
  <c r="I220" i="3"/>
  <c r="E222" i="3"/>
  <c r="F222" i="3"/>
  <c r="I222" i="3"/>
  <c r="E224" i="3"/>
  <c r="F224" i="3"/>
  <c r="I224" i="3"/>
  <c r="E226" i="3"/>
  <c r="F226" i="3"/>
  <c r="I226" i="3"/>
  <c r="E229" i="3"/>
  <c r="I229" i="3"/>
  <c r="E231" i="3"/>
  <c r="F231" i="3"/>
  <c r="I231" i="3"/>
  <c r="E233" i="3"/>
  <c r="F233" i="3"/>
  <c r="I233" i="3"/>
  <c r="E235" i="3"/>
  <c r="F235" i="3"/>
  <c r="I235" i="3"/>
  <c r="E237" i="3"/>
  <c r="F237" i="3"/>
  <c r="I237" i="3"/>
  <c r="E239" i="3"/>
  <c r="F239" i="3"/>
  <c r="I239" i="3"/>
  <c r="E241" i="3"/>
  <c r="F241" i="3"/>
  <c r="I241" i="3"/>
  <c r="I245" i="3"/>
  <c r="E245" i="3"/>
  <c r="K245" i="3"/>
  <c r="D245" i="3"/>
  <c r="J248" i="3"/>
  <c r="D248" i="3"/>
  <c r="E248" i="3"/>
  <c r="J256" i="3"/>
  <c r="D256" i="3"/>
  <c r="E256" i="3"/>
  <c r="J252" i="3"/>
  <c r="D252" i="3"/>
  <c r="E252" i="3"/>
  <c r="J260" i="3"/>
  <c r="D260" i="3"/>
  <c r="E260" i="3"/>
  <c r="J267" i="3"/>
  <c r="D267" i="3"/>
  <c r="H267" i="3"/>
  <c r="J271" i="3"/>
  <c r="D271" i="3"/>
  <c r="H271" i="3"/>
  <c r="J275" i="3"/>
  <c r="D275" i="3"/>
  <c r="H275" i="3"/>
  <c r="J279" i="3"/>
  <c r="D279" i="3"/>
  <c r="H279" i="3"/>
  <c r="J283" i="3"/>
  <c r="D283" i="3"/>
  <c r="H283" i="3"/>
  <c r="E242" i="3"/>
  <c r="F242" i="3"/>
  <c r="H242" i="3"/>
  <c r="E244" i="3"/>
  <c r="F244" i="3"/>
  <c r="H244" i="3"/>
  <c r="J246" i="3"/>
  <c r="D246" i="3"/>
  <c r="H246" i="3"/>
  <c r="J250" i="3"/>
  <c r="D250" i="3"/>
  <c r="H250" i="3"/>
  <c r="J254" i="3"/>
  <c r="D254" i="3"/>
  <c r="H254" i="3"/>
  <c r="J258" i="3"/>
  <c r="D258" i="3"/>
  <c r="H258" i="3"/>
  <c r="J262" i="3"/>
  <c r="D262" i="3"/>
  <c r="H262" i="3"/>
  <c r="J265" i="3"/>
  <c r="D265" i="3"/>
  <c r="H265" i="3"/>
  <c r="E267" i="3"/>
  <c r="J269" i="3"/>
  <c r="D269" i="3"/>
  <c r="H269" i="3"/>
  <c r="E271" i="3"/>
  <c r="J273" i="3"/>
  <c r="D273" i="3"/>
  <c r="H273" i="3"/>
  <c r="E275" i="3"/>
  <c r="J277" i="3"/>
  <c r="D277" i="3"/>
  <c r="H277" i="3"/>
  <c r="E279" i="3"/>
  <c r="J281" i="3"/>
  <c r="D281" i="3"/>
  <c r="H281" i="3"/>
  <c r="E283" i="3"/>
  <c r="J285" i="3"/>
  <c r="D285" i="3"/>
  <c r="E285" i="3"/>
  <c r="E247" i="3"/>
  <c r="F247" i="3"/>
  <c r="I247" i="3"/>
  <c r="E249" i="3"/>
  <c r="F249" i="3"/>
  <c r="I249" i="3"/>
  <c r="E251" i="3"/>
  <c r="F251" i="3"/>
  <c r="I251" i="3"/>
  <c r="E253" i="3"/>
  <c r="F253" i="3"/>
  <c r="I253" i="3"/>
  <c r="E255" i="3"/>
  <c r="F255" i="3"/>
  <c r="I255" i="3"/>
  <c r="E257" i="3"/>
  <c r="F257" i="3"/>
  <c r="I257" i="3"/>
  <c r="E259" i="3"/>
  <c r="F259" i="3"/>
  <c r="I259" i="3"/>
  <c r="E261" i="3"/>
  <c r="F261" i="3"/>
  <c r="I261" i="3"/>
  <c r="E263" i="3"/>
  <c r="F263" i="3"/>
  <c r="I263" i="3"/>
  <c r="E264" i="3"/>
  <c r="F264" i="3"/>
  <c r="I264" i="3"/>
  <c r="E268" i="3"/>
  <c r="F268" i="3"/>
  <c r="I268" i="3"/>
  <c r="E270" i="3"/>
  <c r="F270" i="3"/>
  <c r="I270" i="3"/>
  <c r="E272" i="3"/>
  <c r="F272" i="3"/>
  <c r="I272" i="3"/>
  <c r="E274" i="3"/>
  <c r="F274" i="3"/>
  <c r="I274" i="3"/>
  <c r="E276" i="3"/>
  <c r="F276" i="3"/>
  <c r="I276" i="3"/>
  <c r="E278" i="3"/>
  <c r="F278" i="3"/>
  <c r="I278" i="3"/>
  <c r="E280" i="3"/>
  <c r="F280" i="3"/>
  <c r="I280" i="3"/>
  <c r="E282" i="3"/>
  <c r="F282" i="3"/>
  <c r="I282" i="3"/>
  <c r="E284" i="3"/>
  <c r="F284" i="3"/>
  <c r="I284" i="3"/>
  <c r="J287" i="3"/>
  <c r="D287" i="3"/>
  <c r="F287" i="3"/>
  <c r="H287" i="3"/>
  <c r="L320" i="3"/>
  <c r="G320" i="3"/>
  <c r="E310" i="3"/>
  <c r="F311" i="3"/>
  <c r="E312" i="3"/>
  <c r="F312" i="3"/>
  <c r="D313" i="3"/>
  <c r="H313" i="3"/>
  <c r="E286" i="3"/>
  <c r="F286" i="3"/>
  <c r="I286" i="3"/>
  <c r="E288" i="3"/>
  <c r="F288" i="3"/>
  <c r="E289" i="3"/>
  <c r="F289" i="3"/>
  <c r="E290" i="3"/>
  <c r="F290" i="3"/>
  <c r="E291" i="3"/>
  <c r="F291" i="3"/>
  <c r="E293" i="3"/>
  <c r="E294" i="3"/>
  <c r="F294" i="3"/>
  <c r="E295" i="3"/>
  <c r="F295" i="3"/>
  <c r="E296" i="3"/>
  <c r="F296" i="3"/>
  <c r="E297" i="3"/>
  <c r="F297" i="3"/>
  <c r="E298" i="3"/>
  <c r="F298" i="3"/>
  <c r="E299" i="3"/>
  <c r="F299" i="3"/>
  <c r="E300" i="3"/>
  <c r="F300" i="3"/>
  <c r="E301" i="3"/>
  <c r="F301" i="3"/>
  <c r="E302" i="3"/>
  <c r="F302" i="3"/>
  <c r="E303" i="3"/>
  <c r="F303" i="3"/>
  <c r="E304" i="3"/>
  <c r="F304" i="3"/>
  <c r="E305" i="3"/>
  <c r="F305" i="3"/>
  <c r="E308" i="3"/>
  <c r="E307" i="3"/>
  <c r="E314" i="3"/>
  <c r="F314" i="3"/>
  <c r="E315" i="3"/>
  <c r="F315" i="3"/>
  <c r="E316" i="3"/>
  <c r="F316" i="3"/>
  <c r="E317" i="3"/>
  <c r="F317" i="3"/>
  <c r="E318" i="3"/>
  <c r="F318" i="3"/>
  <c r="D319" i="3"/>
  <c r="E319" i="3"/>
  <c r="I319" i="3"/>
  <c r="I317" i="3"/>
  <c r="J315" i="3"/>
  <c r="J314" i="3"/>
  <c r="J313" i="3"/>
  <c r="J312" i="3"/>
  <c r="J311" i="3"/>
  <c r="J310" i="3"/>
  <c r="H308" i="3"/>
  <c r="H307" i="3"/>
  <c r="K305" i="3"/>
  <c r="H304" i="3"/>
  <c r="K303" i="3"/>
  <c r="J302" i="3"/>
  <c r="H302" i="3"/>
  <c r="K301" i="3"/>
  <c r="I301" i="3"/>
  <c r="J300" i="3"/>
  <c r="H300" i="3"/>
  <c r="K299" i="3"/>
  <c r="I299" i="3"/>
  <c r="J298" i="3"/>
  <c r="H298" i="3"/>
  <c r="K297" i="3"/>
  <c r="I297" i="3"/>
  <c r="J296" i="3"/>
  <c r="H296" i="3"/>
  <c r="K295" i="3"/>
  <c r="I295" i="3"/>
  <c r="J294" i="3"/>
  <c r="H294" i="3"/>
  <c r="K293" i="3"/>
  <c r="I293" i="3"/>
  <c r="J291" i="3"/>
  <c r="H291" i="3"/>
  <c r="K290" i="3"/>
  <c r="I290" i="3"/>
  <c r="J289" i="3"/>
  <c r="H289" i="3"/>
  <c r="K288" i="3"/>
  <c r="I316" i="3"/>
  <c r="H314" i="3"/>
  <c r="H312" i="3"/>
  <c r="H310" i="3"/>
  <c r="J308" i="3"/>
  <c r="J307" i="3"/>
  <c r="I302" i="3"/>
  <c r="J301" i="3"/>
  <c r="I300" i="3"/>
  <c r="J299" i="3"/>
  <c r="I298" i="3"/>
  <c r="J297" i="3"/>
  <c r="I296" i="3"/>
  <c r="J295" i="3"/>
  <c r="I294" i="3"/>
  <c r="J293" i="3"/>
  <c r="I291" i="3"/>
  <c r="J290" i="3"/>
  <c r="I289" i="3"/>
  <c r="J288" i="3"/>
  <c r="H288" i="3"/>
  <c r="K287" i="3"/>
  <c r="I287" i="3"/>
  <c r="J286" i="3"/>
  <c r="H286" i="3"/>
  <c r="K285" i="3"/>
  <c r="I285" i="3"/>
  <c r="J284" i="3"/>
  <c r="H284" i="3"/>
  <c r="K283" i="3"/>
  <c r="I283" i="3"/>
  <c r="J282" i="3"/>
  <c r="H282" i="3"/>
  <c r="K281" i="3"/>
  <c r="I281" i="3"/>
  <c r="J280" i="3"/>
  <c r="H280" i="3"/>
  <c r="K279" i="3"/>
  <c r="I279" i="3"/>
  <c r="J278" i="3"/>
  <c r="H278" i="3"/>
  <c r="K277" i="3"/>
  <c r="I277" i="3"/>
  <c r="J276" i="3"/>
  <c r="H276" i="3"/>
  <c r="K275" i="3"/>
  <c r="I275" i="3"/>
  <c r="J274" i="3"/>
  <c r="H274" i="3"/>
  <c r="K273" i="3"/>
  <c r="I273" i="3"/>
  <c r="J272" i="3"/>
  <c r="H272" i="3"/>
  <c r="K271" i="3"/>
  <c r="I271" i="3"/>
  <c r="J270" i="3"/>
  <c r="H270" i="3"/>
  <c r="K269" i="3"/>
  <c r="I269" i="3"/>
  <c r="J268" i="3"/>
  <c r="H268" i="3"/>
  <c r="K267" i="3"/>
  <c r="I267" i="3"/>
  <c r="K265" i="3"/>
  <c r="I265" i="3"/>
  <c r="J264" i="3"/>
  <c r="H264" i="3"/>
  <c r="J263" i="3"/>
  <c r="H263" i="3"/>
  <c r="K262" i="3"/>
  <c r="I262" i="3"/>
  <c r="J261" i="3"/>
  <c r="H261" i="3"/>
  <c r="K260" i="3"/>
  <c r="I260" i="3"/>
  <c r="J259" i="3"/>
  <c r="H259" i="3"/>
  <c r="K258" i="3"/>
  <c r="I258" i="3"/>
  <c r="J257" i="3"/>
  <c r="H257" i="3"/>
  <c r="K256" i="3"/>
  <c r="I256" i="3"/>
  <c r="J255" i="3"/>
  <c r="H255" i="3"/>
  <c r="K254" i="3"/>
  <c r="I254" i="3"/>
  <c r="J253" i="3"/>
  <c r="H253" i="3"/>
  <c r="K252" i="3"/>
  <c r="I252" i="3"/>
  <c r="J251" i="3"/>
  <c r="H251" i="3"/>
  <c r="K250" i="3"/>
  <c r="I250" i="3"/>
  <c r="J249" i="3"/>
  <c r="H249" i="3"/>
  <c r="K248" i="3"/>
  <c r="I248" i="3"/>
  <c r="J247" i="3"/>
  <c r="H247" i="3"/>
  <c r="K246" i="3"/>
  <c r="I246" i="3"/>
  <c r="J245" i="3"/>
  <c r="H245" i="3"/>
  <c r="K244" i="3"/>
  <c r="I244" i="3"/>
  <c r="J243" i="3"/>
  <c r="H243" i="3"/>
  <c r="K242" i="3"/>
  <c r="I242" i="3"/>
  <c r="J241" i="3"/>
  <c r="H241" i="3"/>
  <c r="K240" i="3"/>
  <c r="I240" i="3"/>
  <c r="J239" i="3"/>
  <c r="H239" i="3"/>
  <c r="K238" i="3"/>
  <c r="I238" i="3"/>
  <c r="J237" i="3"/>
  <c r="H237" i="3"/>
  <c r="K236" i="3"/>
  <c r="I236" i="3"/>
  <c r="J235" i="3"/>
  <c r="H235" i="3"/>
  <c r="K234" i="3"/>
  <c r="I234" i="3"/>
  <c r="J233" i="3"/>
  <c r="H233" i="3"/>
  <c r="K232" i="3"/>
  <c r="I232" i="3"/>
  <c r="J231" i="3"/>
  <c r="H231" i="3"/>
  <c r="K230" i="3"/>
  <c r="I230" i="3"/>
  <c r="J229" i="3"/>
  <c r="H229" i="3"/>
  <c r="K227" i="3"/>
  <c r="I227" i="3"/>
  <c r="J226" i="3"/>
  <c r="H226" i="3"/>
  <c r="K225" i="3"/>
  <c r="I225" i="3"/>
  <c r="J224" i="3"/>
  <c r="H224" i="3"/>
  <c r="K223" i="3"/>
  <c r="I223" i="3"/>
  <c r="J222" i="3"/>
  <c r="H222" i="3"/>
  <c r="K221" i="3"/>
  <c r="I221" i="3"/>
  <c r="J220" i="3"/>
  <c r="H220" i="3"/>
  <c r="K219" i="3"/>
  <c r="I219" i="3"/>
  <c r="J218" i="3"/>
  <c r="H218" i="3"/>
  <c r="K217" i="3"/>
  <c r="I217" i="3"/>
  <c r="J216" i="3"/>
  <c r="H216" i="3"/>
  <c r="K215" i="3"/>
  <c r="I215" i="3"/>
  <c r="J214" i="3"/>
  <c r="H214" i="3"/>
  <c r="K213" i="3"/>
  <c r="I213" i="3"/>
  <c r="J212" i="3"/>
  <c r="H212" i="3"/>
  <c r="K211" i="3"/>
  <c r="I211" i="3"/>
  <c r="H311" i="3"/>
  <c r="H315" i="3"/>
  <c r="J319" i="3"/>
  <c r="K319" i="3"/>
  <c r="K318" i="3"/>
  <c r="K317" i="3"/>
  <c r="K316" i="3"/>
  <c r="K315" i="3"/>
  <c r="I315" i="3"/>
  <c r="K314" i="3"/>
  <c r="I314" i="3"/>
  <c r="K313" i="3"/>
  <c r="I313" i="3"/>
  <c r="K312" i="3"/>
  <c r="I312" i="3"/>
  <c r="K311" i="3"/>
  <c r="I311" i="3"/>
  <c r="K310" i="3"/>
  <c r="I310" i="3"/>
  <c r="K308" i="3"/>
  <c r="K307" i="3"/>
  <c r="I308" i="3"/>
  <c r="I307" i="3"/>
  <c r="J305" i="3"/>
  <c r="H305" i="3"/>
  <c r="K304" i="3"/>
  <c r="I304" i="3"/>
  <c r="J303" i="3"/>
  <c r="H303" i="3"/>
  <c r="H193" i="3"/>
  <c r="K193" i="3"/>
  <c r="H316" i="3"/>
  <c r="J316" i="3"/>
  <c r="H317" i="3"/>
  <c r="J317" i="3"/>
  <c r="H318" i="3"/>
  <c r="J318" i="3"/>
  <c r="H319" i="3"/>
  <c r="K94" i="3"/>
  <c r="H94" i="3"/>
  <c r="K157" i="3"/>
  <c r="J157" i="3"/>
  <c r="H3" i="3"/>
  <c r="J3" i="3"/>
  <c r="I3" i="3"/>
  <c r="K3" i="3"/>
  <c r="J40" i="3"/>
  <c r="I40" i="3"/>
  <c r="F138" i="3"/>
  <c r="F130" i="3"/>
  <c r="F119" i="3"/>
  <c r="F106" i="3"/>
  <c r="D292" i="3"/>
  <c r="F215" i="3"/>
  <c r="F203" i="3"/>
  <c r="F238" i="3"/>
  <c r="N320" i="3"/>
  <c r="N324" i="3"/>
  <c r="M266" i="3"/>
  <c r="E250" i="3"/>
  <c r="E246" i="3"/>
  <c r="E232" i="3"/>
  <c r="E209" i="3"/>
  <c r="F209" i="3"/>
  <c r="E313" i="3"/>
  <c r="F313" i="3"/>
  <c r="E262" i="3"/>
  <c r="E258" i="3"/>
  <c r="E254" i="3"/>
  <c r="E39" i="3"/>
  <c r="E197" i="3"/>
  <c r="E236" i="3"/>
  <c r="F151" i="3"/>
  <c r="F134" i="3"/>
  <c r="F102" i="3"/>
  <c r="E240" i="3"/>
  <c r="E140" i="3"/>
  <c r="E58" i="3"/>
  <c r="E148" i="3"/>
  <c r="E265" i="3"/>
  <c r="F265" i="3"/>
  <c r="Q307" i="3"/>
  <c r="M307" i="3"/>
  <c r="E62" i="3"/>
  <c r="F62" i="3"/>
  <c r="E281" i="3"/>
  <c r="F281" i="3"/>
  <c r="E273" i="3"/>
  <c r="F273" i="3"/>
  <c r="E187" i="3"/>
  <c r="F187" i="3"/>
  <c r="E90" i="3"/>
  <c r="F90" i="3"/>
  <c r="E50" i="3"/>
  <c r="E42" i="3"/>
  <c r="F42" i="3"/>
  <c r="E124" i="3"/>
  <c r="F124" i="3"/>
  <c r="E78" i="3"/>
  <c r="F78" i="3"/>
  <c r="E108" i="3"/>
  <c r="F108" i="3"/>
  <c r="E70" i="3"/>
  <c r="F70" i="3"/>
  <c r="E269" i="3"/>
  <c r="F269" i="3"/>
  <c r="E121" i="3"/>
  <c r="F121" i="3"/>
  <c r="E82" i="3"/>
  <c r="F82" i="3"/>
  <c r="E116" i="3"/>
  <c r="F116" i="3"/>
  <c r="E205" i="3"/>
  <c r="F205" i="3"/>
  <c r="E66" i="3"/>
  <c r="F66" i="3"/>
  <c r="E46" i="3"/>
  <c r="F46" i="3"/>
  <c r="E191" i="3"/>
  <c r="F191" i="3"/>
  <c r="E179" i="3"/>
  <c r="F179" i="3"/>
  <c r="E74" i="3"/>
  <c r="F74" i="3"/>
  <c r="F258" i="3"/>
  <c r="F148" i="3"/>
  <c r="F140" i="3"/>
  <c r="E159" i="3"/>
  <c r="F159" i="3"/>
  <c r="E86" i="3"/>
  <c r="F86" i="3"/>
  <c r="F254" i="3"/>
  <c r="F246" i="3"/>
  <c r="F50" i="3"/>
  <c r="F262" i="3"/>
  <c r="F250" i="3"/>
  <c r="F230" i="3"/>
  <c r="F240" i="3"/>
  <c r="F236" i="3"/>
  <c r="F232" i="3"/>
  <c r="F197" i="3"/>
  <c r="F142" i="3"/>
  <c r="F126" i="3"/>
  <c r="F110" i="3"/>
  <c r="F32" i="3"/>
  <c r="F18" i="3"/>
  <c r="E100" i="3"/>
  <c r="F100" i="3"/>
  <c r="E201" i="3"/>
  <c r="F201" i="3"/>
  <c r="F58" i="3"/>
  <c r="F39" i="3"/>
  <c r="E277" i="3"/>
  <c r="F277" i="3"/>
  <c r="F245" i="3"/>
  <c r="F223" i="3"/>
  <c r="F8" i="3"/>
  <c r="H228" i="3"/>
  <c r="I122" i="3"/>
  <c r="J266" i="3"/>
  <c r="I228" i="3"/>
  <c r="K122" i="3"/>
  <c r="H122" i="3"/>
  <c r="I292" i="3"/>
  <c r="J228" i="3"/>
  <c r="K92" i="3"/>
  <c r="K40" i="3"/>
  <c r="H92" i="3"/>
  <c r="H40" i="3"/>
  <c r="K228" i="3"/>
  <c r="I266" i="3"/>
  <c r="F155" i="3"/>
  <c r="F227" i="3"/>
  <c r="F219" i="3"/>
  <c r="F211" i="3"/>
  <c r="F207" i="3"/>
  <c r="J292" i="3"/>
  <c r="H266" i="3"/>
  <c r="F319" i="3"/>
  <c r="F234" i="3"/>
  <c r="J122" i="3"/>
  <c r="K309" i="3"/>
  <c r="K292" i="3"/>
  <c r="H292" i="3"/>
  <c r="I309" i="3"/>
  <c r="K266" i="3"/>
  <c r="E292" i="3"/>
  <c r="D309" i="3"/>
  <c r="M309" i="3"/>
  <c r="F285" i="3"/>
  <c r="F293" i="3"/>
  <c r="F292" i="3"/>
  <c r="F279" i="3"/>
  <c r="F271" i="3"/>
  <c r="F260" i="3"/>
  <c r="F248" i="3"/>
  <c r="D228" i="3"/>
  <c r="F243" i="3"/>
  <c r="F185" i="3"/>
  <c r="F177" i="3"/>
  <c r="F169" i="3"/>
  <c r="F199" i="3"/>
  <c r="F36" i="3"/>
  <c r="F34" i="3"/>
  <c r="F26" i="3"/>
  <c r="F24" i="3"/>
  <c r="F22" i="3"/>
  <c r="F88" i="3"/>
  <c r="F84" i="3"/>
  <c r="F56" i="3"/>
  <c r="F52" i="3"/>
  <c r="D40" i="3"/>
  <c r="F12" i="3"/>
  <c r="F308" i="3"/>
  <c r="F307" i="3"/>
  <c r="F310" i="3"/>
  <c r="F283" i="3"/>
  <c r="F275" i="3"/>
  <c r="F267" i="3"/>
  <c r="D266" i="3"/>
  <c r="F252" i="3"/>
  <c r="F256" i="3"/>
  <c r="M228" i="3"/>
  <c r="F193" i="3"/>
  <c r="F189" i="3"/>
  <c r="F181" i="3"/>
  <c r="F173" i="3"/>
  <c r="F165" i="3"/>
  <c r="D122" i="3"/>
  <c r="F229" i="3"/>
  <c r="F195" i="3"/>
  <c r="F41" i="3"/>
  <c r="F30" i="3"/>
  <c r="F16" i="3"/>
  <c r="F98" i="3"/>
  <c r="F92" i="3"/>
  <c r="F80" i="3"/>
  <c r="F76" i="3"/>
  <c r="F68" i="3"/>
  <c r="F60" i="3"/>
  <c r="F44" i="3"/>
  <c r="F123" i="3"/>
  <c r="F4" i="3"/>
  <c r="D3" i="3"/>
  <c r="E3" i="3"/>
  <c r="H309" i="3"/>
  <c r="J309" i="3"/>
  <c r="E228" i="3"/>
  <c r="E309" i="3"/>
  <c r="Q309" i="3"/>
  <c r="Q266" i="3"/>
  <c r="Q228" i="3"/>
  <c r="M9" i="3"/>
  <c r="Q9" i="3"/>
  <c r="Q122" i="3"/>
  <c r="Q40" i="3"/>
  <c r="M40" i="3"/>
  <c r="M122" i="3"/>
  <c r="Q292" i="3"/>
  <c r="M292" i="3"/>
  <c r="E40" i="3"/>
  <c r="E266" i="3"/>
  <c r="E122" i="3"/>
  <c r="I320" i="3"/>
  <c r="H320" i="3"/>
  <c r="J320" i="3"/>
  <c r="F3" i="3"/>
  <c r="F266" i="3"/>
  <c r="F309" i="3"/>
  <c r="F228" i="3"/>
  <c r="F122" i="3"/>
  <c r="K320" i="3"/>
  <c r="D320" i="3"/>
  <c r="F40" i="3"/>
  <c r="E320" i="3"/>
  <c r="F320" i="3"/>
  <c r="M5" i="3"/>
  <c r="Q5" i="3"/>
  <c r="Q3" i="3"/>
  <c r="M3" i="3"/>
  <c r="M320" i="3"/>
  <c r="Q320" i="3"/>
</calcChain>
</file>

<file path=xl/comments1.xml><?xml version="1.0" encoding="utf-8"?>
<comments xmlns="http://schemas.openxmlformats.org/spreadsheetml/2006/main">
  <authors>
    <author>Ana Cristina Garza Sauza</author>
  </authors>
  <commentList>
    <comment ref="K82" authorId="0" shapeId="0">
      <text>
        <r>
          <rPr>
            <b/>
            <sz val="9"/>
            <color indexed="81"/>
            <rFont val="Tahoma"/>
            <family val="2"/>
          </rPr>
          <t>Ana Cristina Garza Sauza:</t>
        </r>
        <r>
          <rPr>
            <sz val="9"/>
            <color indexed="81"/>
            <rFont val="Tahoma"/>
            <family val="2"/>
          </rPr>
          <t xml:space="preserve">
porque julia pone una cantidad mas arriba de lo topado?
Aparte monto max 130,000</t>
        </r>
      </text>
    </comment>
    <comment ref="K92" authorId="0" shapeId="0">
      <text>
        <r>
          <rPr>
            <b/>
            <sz val="9"/>
            <color indexed="81"/>
            <rFont val="Tahoma"/>
            <family val="2"/>
          </rPr>
          <t>Ana Cristina Garza Sauza:</t>
        </r>
        <r>
          <rPr>
            <sz val="9"/>
            <color indexed="81"/>
            <rFont val="Tahoma"/>
            <family val="2"/>
          </rPr>
          <t xml:space="preserve">
en CONTRATO dice monto max de 4,816,320 aquí se ponen 6 mdp y julia pone 8 mdp</t>
        </r>
      </text>
    </comment>
    <comment ref="K99" authorId="0" shapeId="0">
      <text>
        <r>
          <rPr>
            <b/>
            <sz val="9"/>
            <color indexed="81"/>
            <rFont val="Tahoma"/>
            <family val="2"/>
          </rPr>
          <t>Ana Cristina Garza Sauza:</t>
        </r>
        <r>
          <rPr>
            <sz val="9"/>
            <color indexed="81"/>
            <rFont val="Tahoma"/>
            <family val="2"/>
          </rPr>
          <t xml:space="preserve">
que tipo de recurso?</t>
        </r>
      </text>
    </comment>
  </commentList>
</comments>
</file>

<file path=xl/sharedStrings.xml><?xml version="1.0" encoding="utf-8"?>
<sst xmlns="http://schemas.openxmlformats.org/spreadsheetml/2006/main" count="6834" uniqueCount="4356">
  <si>
    <t>No.</t>
  </si>
  <si>
    <t>FOLIO</t>
  </si>
  <si>
    <t>PROVEEDOR</t>
  </si>
  <si>
    <t>OBJETO</t>
  </si>
  <si>
    <t>MONTO AUTORIZADO</t>
  </si>
  <si>
    <t>F-INICIAL</t>
  </si>
  <si>
    <t>F-FINAL</t>
  </si>
  <si>
    <t>CONTRATO</t>
  </si>
  <si>
    <t>OBSERVACIONES</t>
  </si>
  <si>
    <t>SAD-451-2017-BIS HOMERO ARTURO ZAPATA CHAVIRA</t>
  </si>
  <si>
    <t>HOMERO ARTURO ZAPATA CHAVIRA</t>
  </si>
  <si>
    <t>Para la prestación de servicios profesionales de atención médica especializada en cirugía de transplantes, laparoscopía y vascular periférica</t>
  </si>
  <si>
    <t>NA</t>
  </si>
  <si>
    <t>Para modificar la cláusula cuarta del contrato principal a efecto de realizar una ampliación del 20% del monto máximo de $650,000.00 incluido el IVA para quedar en un monto máximo de $780,000, como cantidad límite para la prestación de los servicios objeto del presente contrato.</t>
  </si>
  <si>
    <t>Contrato original</t>
  </si>
  <si>
    <t>SDE-023-2017 MOD. 1  RAUL SERGIO TREVIÑO MONTEMAYOR</t>
  </si>
  <si>
    <t>RAUL SERGIO TREVIÑO MONTEMAYOR</t>
  </si>
  <si>
    <t>Para modificar la cláusula cuarta del contrato principal, para quedar de la siguiente manera: Ambas partes acuerdan que el presente contrato tendrá una vigencia a partir del 1 de marzo del 2017, para concluir el 31 de  enero de 2018.</t>
  </si>
  <si>
    <t>OEP-089-2018 STEREOREY MEXICO SA</t>
  </si>
  <si>
    <t xml:space="preserve"> STEREOREY MEXICO SA</t>
  </si>
  <si>
    <t xml:space="preserve">Para la adquisición de servicios de publicidad consistentes en la transmisión de spots en estaciones de radio, para campañas, programas y acciones del Gobierno Municipal de Monterrey, cuyas especificaciones y características se especifican en el contrato. </t>
  </si>
  <si>
    <t>DIF-033-2018 KORE MTY SA DE CV</t>
  </si>
  <si>
    <t xml:space="preserve"> KORE MTY SA DE CV</t>
  </si>
  <si>
    <t>Suministro de 1300 sillas de ruedas  para brindar atención a las peticiones de audiencia del alcalde, Barrio de mi corazón, así como para los apoyos y atención de casos de la coordinación de asistencia social del DIF del Municipio de Monterrey.</t>
  </si>
  <si>
    <t>TES-150-2018 ARVET GROUP S DE RL DE CV</t>
  </si>
  <si>
    <t xml:space="preserve"> ARVET GROUP S DE RL DE CV</t>
  </si>
  <si>
    <t>Para la contratación de servicios especializados en gestión de cobro de contribuciones.</t>
  </si>
  <si>
    <t>20% de los ingresos recaudados de las gestiones de cobro acreditadas ya incluido el IVA.</t>
  </si>
  <si>
    <t>TES-149-2018 JORGE ALBERTO DE LA GARZA GARZA</t>
  </si>
  <si>
    <t>JORGE ALBERTO DE LA GARZA GARZA</t>
  </si>
  <si>
    <t>TES-148-2018 SOLUCIONES FISCALES Y GESTION DE TRIBUTOS MUNICIPALES SC</t>
  </si>
  <si>
    <t>SOLUCIONES FISCALES Y GESTION DE TRIBUTOS MUNICIPALES SC</t>
  </si>
  <si>
    <t>TES-151-2018 INTEGRA CONECT SA DE CV</t>
  </si>
  <si>
    <t>INTEGRA CONECT SA DE CV</t>
  </si>
  <si>
    <t>TES-152-2018 VALERE CONSULTORES SC</t>
  </si>
  <si>
    <t>VALERE CONSULTORES SC</t>
  </si>
  <si>
    <t>SAD-452-2018 LIFETEC SA DE CV</t>
  </si>
  <si>
    <t>LIFETEC SA DE CV</t>
  </si>
  <si>
    <t>Para el arrendamiento  de diversos equipos médicos para la clinica cumbres yu la clinica sur de la Dirección de Servicios Médicos.</t>
  </si>
  <si>
    <t>SAD-453-2018 INMOBILIARIA HFM SA DE CV</t>
  </si>
  <si>
    <t>INMOBILIARIA HFM SA DE CV</t>
  </si>
  <si>
    <t>Para el subarrendamiento de ionmueble señalado en la clausula 1, para ser utilizado como oficinas de las Secretaría de Desarrollo Económico.</t>
  </si>
  <si>
    <t>134074.00 + IVA mensual</t>
  </si>
  <si>
    <t>01/01/20018</t>
  </si>
  <si>
    <t>SAD-454-2018 LIFETEC SA DE CV</t>
  </si>
  <si>
    <t xml:space="preserve">Para el arrendamiento de dos máquinas de anestesia Medec Saturno </t>
  </si>
  <si>
    <t>3 meses</t>
  </si>
  <si>
    <t>SPP-298-2018 CIMA STRATEGIES SA DE CV</t>
  </si>
  <si>
    <t>CIMA STRATEGIES SA DE CV</t>
  </si>
  <si>
    <t xml:space="preserve">Para la adquisición de dispositivo de control electrónico taser y sistema de cámara Axón Body 2 (Cámara corporal) para la secretaría de Seguridad Pública y Vialidad de Monterrey. </t>
  </si>
  <si>
    <t>Plazo de entrega de 8 a 22 semanas</t>
  </si>
  <si>
    <t>SAD-442-2017 PRAXAIR MÉXICO S DE RL DE CV</t>
  </si>
  <si>
    <t xml:space="preserve"> PRAXAIR MÉXICO S DE RL DE CV</t>
  </si>
  <si>
    <t>Para modificar la cláusula quinta del contrato principal, para quedar de la siguiente manera: #se establece como presupuesto para el suministro de gases medicinales, accesorios, arrendamiento y comodato para la Dirección de Servicios Médicos Municipales de la Secretaría de Administración para el ejercicio fiscal 2017, la cantidad de $1,260,000.00</t>
  </si>
  <si>
    <t>Contrato Original</t>
  </si>
  <si>
    <t>SAD-455-2018 SERVICIO PARA ESTACIONES DE GASOLINA EN MEXICO SA DE CV</t>
  </si>
  <si>
    <t>SERVICIO PARA ESTACIONES DE GASOLINA EN MEXICO SA DE CV</t>
  </si>
  <si>
    <t>Para el suministro en favor del municipio del abastecimiento de combustible de gasolina y diésel PEMEX Magna y/o BP Regular 87 octanos y Pemex Premium y/o BP Premium 92 octanos y PEMEX DIESEL y/o BP Diésel, de acuerdo a las características de la clausula primera.</t>
  </si>
  <si>
    <t>DIF-034-2018 ASOCIACIÓN  NACIONAL PRO SUPERACIÓN PERSONAL AC</t>
  </si>
  <si>
    <t xml:space="preserve"> ASOCIACIÓN  NACIONAL PRO SUPERACIÓN PERSONAL AC</t>
  </si>
  <si>
    <t>Para la colaboración entre las partes a fin de llevar a cabo por parte de la asociación el desarrollo de asesorías, talleres y seminarios dirigidos al empoderamiento de las mujeres voluntarias del DIF del Municipio de Monterrey, quienes serán instructoras de otras mujeres de la comunidad a fin de mejorar su formación humana en los aspectos social y cultural.</t>
  </si>
  <si>
    <t>Un pago de $7,203.60, 9 pagos de $7,563.78 y un pago de 19,575.00</t>
  </si>
  <si>
    <t>SRA-066-2018 ADRIANA SALAZAR GARZA</t>
  </si>
  <si>
    <t>ADRIANA SALAZAR GARZA</t>
  </si>
  <si>
    <t xml:space="preserve">Para el arrendamiento de bien mueble descrito en la declaración 2.1. para ser utilizado como oficinas del Tribunal de Arbitraje para los trabajadores  del municipio de Monterrey de la Secretaría del ayuntamiento </t>
  </si>
  <si>
    <t>$6,700 pesos mensuales por 10 meses ( no incluye IVA, nic onsidera retenciones)</t>
  </si>
  <si>
    <t>arrendamiento de bien inmueble</t>
  </si>
  <si>
    <t>SOP-781-2017 HUAJUCO CONSTRUCCIONES SA DE CV</t>
  </si>
  <si>
    <t>HUAJUCO CONSTRUCCIONES SA DE CV</t>
  </si>
  <si>
    <t>Para modificar la clausula tercera para que el contrato principal OP-RP-04/17-IR inicie el 30 de septiembre de 2017 y termine el 27 de diciembre de 2017</t>
  </si>
  <si>
    <t>SSP-213-2018 PLOMIFERRETERIA EL TORNILLO SA DE CV</t>
  </si>
  <si>
    <t>PLOMIFERRETERIA EL TORNILLO SA DE CV</t>
  </si>
  <si>
    <t>Para el suministro de artículos de ferretería para el Municipio de Monterrey,  con las especificaciones señaladas en el anexo I</t>
  </si>
  <si>
    <t>Minimo $9,200,000 y máximo $23,000,000</t>
  </si>
  <si>
    <t>SPP-299-2018 MOVIMIENTO DE ACTIVACION CIUDADANA AC</t>
  </si>
  <si>
    <t>MOVIMIENTO DE ACTIVACION CIUDADANA AC</t>
  </si>
  <si>
    <t>Se obliga en este acto a realizar a favor del municipio la implementación del proyecto Zona Escolar Segura dicho proyecto contempla las actividades señaladas en la cláusula primera.</t>
  </si>
  <si>
    <t>TES-153-2018 DESARROLLOS INMOBILIARIOS JAJEMI, SA DE CV</t>
  </si>
  <si>
    <t>DESARROLLOS INMOBILIARIOS JAJEMI, SA DE CV</t>
  </si>
  <si>
    <t>Para el arrendamiento del bien inmueble descrito en la declaración 2.3. en la inteligencia de que será utilizado como oficinas de la Dirección de Recaudación Inmobiliaria de la Tesorería Municipal.</t>
  </si>
  <si>
    <t>$29,707.29 mensuales</t>
  </si>
  <si>
    <t>SOP-828-2017 CONSTRUCCION Y DIRECCION DE OBRA AM SA DE CV</t>
  </si>
  <si>
    <t>CONSTRUCCION Y DIRECCION DE OBRA AM SA DE CV</t>
  </si>
  <si>
    <t>Para la rehabilitación de espacio público centro cultural Alameda, Ubicado en Calle Arambarri y Calle Villagrán en Zona Centro del Municipio de Monterrey, NL.</t>
  </si>
  <si>
    <t>SAD-456-2018 SERVICIO PLAZA Y JARDIN SA DE CV</t>
  </si>
  <si>
    <t>SERVICIO PLAZA Y JARDIN SA DE CV</t>
  </si>
  <si>
    <t xml:space="preserve">Para el suministro de abastecimiento de combustible de gasolina y diésel PEMEX Magna, PEMEX Premium UBA, de acuerdo a las características y especificaciones para los referidos combustibles que establece PEMEX-REFINACIÓN y con la frecuencia que lo necesite el municipio. </t>
  </si>
  <si>
    <t>EL Monto |de combustible es indeterminado y de acuerdo a las necesidades del municipio, sujetos a un monto máximo de: $9,500,000 PARA GASOLINA Y $3,800,000 PARA DIESEL Ambos con IVA incluido.</t>
  </si>
  <si>
    <t>SAD-457-2018 INTER @ ENTER COMPUTADORAS SA DE CV</t>
  </si>
  <si>
    <t xml:space="preserve"> INTER @ ENTER COMPUTADORAS SA DE CV</t>
  </si>
  <si>
    <t xml:space="preserve">A transmitir la propiedad en favor del municipio de equipó de computo de acuerdo a las órdenes de suministro que realice la Dirección de Informática de la Secretaría de Administración, de acuerdo a las especificaciones y características de equipo de cómputo que se encuentran detalladas en la cláusula segunda del contrato. </t>
  </si>
  <si>
    <t>Monto mínimo $4,800,000  monto máximo $12,000,000 IVA incluido</t>
  </si>
  <si>
    <t>SRA-067-2018 ARTURO GUILLERMO MALDONADO GONZALEZ</t>
  </si>
  <si>
    <t xml:space="preserve"> ARTURO GUILLERMO MALDONADO GONZALEZ</t>
  </si>
  <si>
    <t xml:space="preserve">Para que el arrendador a la firma del presente contrato otorgue el uso y goce a el municipio del bien inmueble ubicado en calle Pino Suárez No. 548 Norte, en la Ciudad de Monterrey, Nuevo León, en la inteligencia de que será utilizado única y exclusivamente como oficinas de la Dirección de Comercio, Dirección de Inspección y Vigilancia y Dirección de Protección Civil de la Secretaría del Ayuntamiento. </t>
  </si>
  <si>
    <t>Renta mensual de $144,200 más IVA y menos retenciones.</t>
  </si>
  <si>
    <t>1442000 más IVA</t>
  </si>
  <si>
    <t>OEP-090-2018 DANIELA CANTU ELIZONDO</t>
  </si>
  <si>
    <t>DANIELA CANTU ELIZONDO</t>
  </si>
  <si>
    <t xml:space="preserve">Para el arrendamiento del bien inmueble señalado en la declaración 2.1. en la inteligencia de que será utilizado como oficinas de la Dirección de Eventos y Logística de la Oficina Ejecutiva del Presidente Municipal. </t>
  </si>
  <si>
    <t>$28,560 más IVA, menos retenciones correspondientes</t>
  </si>
  <si>
    <t>285,600 más IVA, menos retenciones correspondientes</t>
  </si>
  <si>
    <t>TES-154-2018 GRANTE INMOBILIARIA SA DE CV</t>
  </si>
  <si>
    <t>GRANTE INMOBILIARIA SA DE CV</t>
  </si>
  <si>
    <t>Para el arrendamiento del bien inmueble señalado en la declaración 2.1. en la inteligencia de que será utilizado como oficinas de la Dirección de Recaudación Inmobiliaria de la Tesorería Municipal</t>
  </si>
  <si>
    <t>$7,085.69 más IVA, menos retenciones correspondientes</t>
  </si>
  <si>
    <t>$7,0856.9 más IVA, menos retenciones correspondientes</t>
  </si>
  <si>
    <t>SRA-068-2018 ROMAN CANTU ACOSTA</t>
  </si>
  <si>
    <t>ROMAN CANTU ACOSTA</t>
  </si>
  <si>
    <t xml:space="preserve">Para la prestación de servicios  profesionales legales en materia juridico laboral para la dirección juridica de la secretaria del ayuntammiento. </t>
  </si>
  <si>
    <t>TES-155-2018 GERARDO SALINAS GARZA</t>
  </si>
  <si>
    <t>GERARDO SALINAS GARZA</t>
  </si>
  <si>
    <t>Prestación de servicios profesionales para avalúos de bienes inmuebles propiedad del municipio</t>
  </si>
  <si>
    <t>El precio será la cantidad equivalente al 1.3 al millar sobre el valor que arrojen los diversos avalúos de los inmuebles, más el IVA</t>
  </si>
  <si>
    <t>OEP-091-2018 BREHM REPRESENTACIONES  SC</t>
  </si>
  <si>
    <t>BREHM REPRESENTACIONES  SC</t>
  </si>
  <si>
    <t xml:space="preserve">Para realizar en favor del municipio los servicios de comunicación consistentes en la publicación en internet, para campañas diversa del gobierno municipal de Monterrey. </t>
  </si>
  <si>
    <t>Monto Máximo $800,000</t>
  </si>
  <si>
    <t>OEP-092-2018 KLAVE MEDIA SAPI DE CV</t>
  </si>
  <si>
    <t>KLAVE MEDIA SAPI DE CV</t>
  </si>
  <si>
    <t>Para realizar en favor del municipio los servicios de comunicación consistentes en la publicación en internet, para campañas, programas y acciones diversa del gobierno municipal de Monterrey.</t>
  </si>
  <si>
    <t>Monto Máximo $382,800</t>
  </si>
  <si>
    <t>OEP-093-2018 CLAUDETTE BERNADETTE RODRIGUEZ OYERVIDES</t>
  </si>
  <si>
    <t>CLAUDETTE BERNADETTE RODRIGUEZ OYERVIDES</t>
  </si>
  <si>
    <t>Para realizar en favor del municipio los servicios de comunicación consistentes en la publicación en internet, para campañas diversa del gobierno municipal de Monterrey.</t>
  </si>
  <si>
    <t>Monto Máximo $232,000</t>
  </si>
  <si>
    <t>SSP-214-2018 COMERCIALIZADORA HNOS ALVAREZ FLORES SA DE CV</t>
  </si>
  <si>
    <t>COMERCIALIZADORA HNOS ALVAREZ FLORES SA DE CV</t>
  </si>
  <si>
    <t>Para el suministro de material eléctrico y bombas.</t>
  </si>
  <si>
    <t>Monto Máximo $12,500,000 Monto Mínimo $5,000,000</t>
  </si>
  <si>
    <t>SSP-215-2018 INTERASFALTOS SA DE CV</t>
  </si>
  <si>
    <t>INTERASFALTOS SA DE CV</t>
  </si>
  <si>
    <t>Para el suministro de insumos para bacheo y recarpeteo para el municipio de Monterrey</t>
  </si>
  <si>
    <t>SDH-507-2018 GILBERTO ALEJANDRO BRETON TREJO</t>
  </si>
  <si>
    <t>GILBERTO ALEJANDRO BRETON TREJO</t>
  </si>
  <si>
    <t>Para el arrendamiento de bien inmueble descrito en la declaración 2.1. en la inteligencia de que será utilizado como oficinas de la Dirección de Atención y Vinculación Ciudadana de la Secretaría de Desarrollo Social y Human</t>
  </si>
  <si>
    <t>27,703.45 mensuales más IVA y menos retenciones.</t>
  </si>
  <si>
    <t>Arrendamiento</t>
  </si>
  <si>
    <t>TES-156-2018 MARTINEZ MAGALLANES CONSULTORES SC</t>
  </si>
  <si>
    <t>MARTINEZ MAGALLANES CONSULTORES SC</t>
  </si>
  <si>
    <t>Para el análisis y asesoría de los eventos y transacciones surgidos en el ejercicio fiscal 2017, acompañamiento en la cuenta pública y elaboración de manuales de organización y procedimientos de la Dirección de Contabilidad y Cuenta Pública.</t>
  </si>
  <si>
    <t>SSP-216-2018 VG MAYOREO DE MONTERREY SA DE CV</t>
  </si>
  <si>
    <t>VG MAYOREO DE MONTERREY SA DE CV</t>
  </si>
  <si>
    <t xml:space="preserve">Suministro de refacciones para mantenimiento de vehículos para el Municipio de Monterrey. </t>
  </si>
  <si>
    <t>Monto Máximo $6,000,000 Monto Mínimo $2,360,000</t>
  </si>
  <si>
    <t>SAD-458-2018 ALMACEN PAPELERO SALDAÑA SA DE CV</t>
  </si>
  <si>
    <t>ALMACEN PAPELERO SALDAÑA SA DE CV</t>
  </si>
  <si>
    <t>Suministro de papelería y artículos de oficina.</t>
  </si>
  <si>
    <t>Monto Máximo $6,000,000 Monto Mínimo $2,400,000</t>
  </si>
  <si>
    <t>SDH-508-2018 MARGARITA LARRALDE LAGÜERA</t>
  </si>
  <si>
    <t>MARGARITA LARRALDE LAGÜERA</t>
  </si>
  <si>
    <t>Para el arrendamiento de bien inmueble descrito en la declaración 2.1. en la inteligencia de que será utilizado como Galería para  Exposición de obras culturales y otras expresiones artísticas de la Dirección de Cultura de la Secretaría de Desarrollo Social y Human</t>
  </si>
  <si>
    <t>$33,742.8 Más IVA menos retenciones</t>
  </si>
  <si>
    <t>SSP-217-2018 FULL TECHNOLOGY SA DE CV</t>
  </si>
  <si>
    <t>FULL TECHNOLOGY SA DE CV</t>
  </si>
  <si>
    <t>Para el suministro de pintura para el municipio de monterrey</t>
  </si>
  <si>
    <t>Monto Máximo $34,100,000 Monto Mínimo $13,638,987.4</t>
  </si>
  <si>
    <t>SAD-459-2018 SG PROVEEDORES SA DE CV</t>
  </si>
  <si>
    <t>SG PROVEEDORES SA DE CV</t>
  </si>
  <si>
    <t>Para el suministro de artículos de aseo y limpieza</t>
  </si>
  <si>
    <t>SDH-509-2018 JORGE TOMAS NAUDIN WILLIAMS</t>
  </si>
  <si>
    <t>JORGE TOMAS NAUDIN WILLIAMS</t>
  </si>
  <si>
    <t>Para el arrendamiento del bien inmueble descrito en la declaración 2.1. en la inteligencia de que será utilizado como Oficinas administrativas y Galería para exposición de obras culturales y otras expresiones artísticas de la Dirección de Cultura de la Secretaría de Desarrollo Social.</t>
  </si>
  <si>
    <t>$29,166.77 mensuales, más IVA, menos retenciones</t>
  </si>
  <si>
    <t>SDH-510-2018 CLARISSA COLLENZI COLONNELLO</t>
  </si>
  <si>
    <t>CLARISSA COLLENZI COLONNELLO</t>
  </si>
  <si>
    <t>Para el arrendamiento del bien inmueble descrito en la declaración 2.1. en la inteligencia de que será utilizado como Oficinas DE LA Dirección de Educación de la Secretaría de Desarrollo Social.</t>
  </si>
  <si>
    <t>$25,210.14 mensuales, más IVA, menos retenciones</t>
  </si>
  <si>
    <t>SSP-219-2018 PLASTICOS Y PRODUCTOS NACIONALES SA DE CV</t>
  </si>
  <si>
    <t>PLASTICOS Y PRODUCTOS NACIONALES SA DE CV</t>
  </si>
  <si>
    <t>Para el suministro de bolsas y escobas para la Secretaría de Servicios Públicos del Municipio de Monterrey.</t>
  </si>
  <si>
    <t>SSP-218-2018 MS COMERCIALIZADORA E IMPORTADORA SA DE CV</t>
  </si>
  <si>
    <t>MS COMERCIALIZADORA E IMPORTADORA SA DE CV</t>
  </si>
  <si>
    <t>Para el arrendamiento de pipas de riego para la Secretaría de Servicios Públicos del Municipio de Monterrey</t>
  </si>
  <si>
    <t>SSP-220-2018 VIRGINIA NUÑEZ LOPEZ</t>
  </si>
  <si>
    <t>VIRGINIA NUÑEZ LOPEZ</t>
  </si>
  <si>
    <t>Para el suministro de maquinaria liviana para la Secretaría de Servicios Públicos del Municipio de Monterrey.</t>
  </si>
  <si>
    <t>Monto Mínimo $6,800,000 y monto máximo $17,000,000</t>
  </si>
  <si>
    <t>OEP-094-2018 MAGDALENA ALONSO VILLAREAL</t>
  </si>
  <si>
    <t>MAGDALENA ALONSO VILLAREAL</t>
  </si>
  <si>
    <t>Para la adquisición de servicios de comunicación consistentes en publicación de desplegados para campañas diversas del Gobierno Municipal de Monterrey.</t>
  </si>
  <si>
    <t>OEP-095-2018 RENE IVAN AVILES GARZA</t>
  </si>
  <si>
    <t>RENE IVAN AVILES GARZA</t>
  </si>
  <si>
    <t>OEP-096-2018 SCRIPTAMTY SA DE CV</t>
  </si>
  <si>
    <t>SCRIPTAMTY SA DE CV</t>
  </si>
  <si>
    <t>Para la adquisición de servicios de comunicación consistentes en la publicación en internet para campañas diversas del Gobierno Municipal de Monterrey.</t>
  </si>
  <si>
    <t>OEP-097-2018 IRENE GABRIELA PEREZ MIER</t>
  </si>
  <si>
    <t>IRENE GABRIELA PEREZ MIER</t>
  </si>
  <si>
    <t>Para la adquisición de servicios de comunicación consistentes en publicación de desplegados en revistas para campañas diversas del Gobierno Municipal de Monterrey.</t>
  </si>
  <si>
    <t>SAD-460-2018 COMERCIALIZADORA BIOMEDICA INMUNOLOGICA SA DE CV</t>
  </si>
  <si>
    <t>COMERCIALIZADORA BIOMEDICA INMUNOLOGICA SA DE CV</t>
  </si>
  <si>
    <t>Para el suministro de materiales de curación para el municipio de monterrey</t>
  </si>
  <si>
    <t>Monto Mínimo $7,200,000 y monto máximo $18,000,000</t>
  </si>
  <si>
    <t>SOP-744-2017 ADIC. 1 BUFETE URBANISTICO SA DE CV</t>
  </si>
  <si>
    <t>BUFETE URBANISTICO SA DE CV</t>
  </si>
  <si>
    <t>Las partes convienen en modificar la cláusula segunda del contrato principal  OP-R33-03/16-IR, para aumentar la cantidad de $423,314.23 al monto original pactado en la cláusula mencionada, para quedar en la cantidad total de $1,672,806.1, incluyendo IVA</t>
  </si>
  <si>
    <t>Contrato origina</t>
  </si>
  <si>
    <t xml:space="preserve">Contrato Original </t>
  </si>
  <si>
    <t>SOP-735-2017 MOD.1 CONSTRUCCIONES Y OPERACIONES LIBRA SA DE CV</t>
  </si>
  <si>
    <t>CONSTRUCCIONES Y OPERACIONES LIBRA SA DE CV</t>
  </si>
  <si>
    <t>Las partes convienen en modificar la cláusula segunda del contrato principal  OP-R23-04/16-CP, para aumentar la cantidad de $867,318.25 al monto original pactado en la cláusula mencionada, para quedar en la cantidad total de $12,424,999.99, incluyendo IVA</t>
  </si>
  <si>
    <r>
      <t xml:space="preserve">Aumento por un monto de </t>
    </r>
    <r>
      <rPr>
        <sz val="12"/>
        <color rgb="FF000000"/>
        <rFont val="Calibri"/>
        <family val="2"/>
        <scheme val="minor"/>
      </rPr>
      <t>867,318.25 para quedar en $12,424,999.99, incluyendo IVA</t>
    </r>
  </si>
  <si>
    <t>SOP-736-2017 MOD.1 SERVICIOS POLISEMICOS SA DE CV</t>
  </si>
  <si>
    <t>SERVICIOS POLISEMICOS SA DE CV</t>
  </si>
  <si>
    <t>Las partes convienen en modificar la cláusula segunda del contrato principal  OP-R23-05/16-CP, para aumentar la cantidad de $1,249,898.26 al monto original pactado en la cláusula mencionada, para quedar en la cantidad total de $12,424,805.36, incluyendo IVA</t>
  </si>
  <si>
    <r>
      <t xml:space="preserve">Aumento por un monto de $ </t>
    </r>
    <r>
      <rPr>
        <sz val="12"/>
        <color rgb="FF000000"/>
        <rFont val="Calibri"/>
        <family val="2"/>
        <scheme val="minor"/>
      </rPr>
      <t>1,249,898.26 para quedar en $12,424,805.36, incluyendo IVA</t>
    </r>
  </si>
  <si>
    <t>SOP-737-2017 AD. 1 HÉCTOR PIÑA GUZMAN</t>
  </si>
  <si>
    <t>HÉCTOR PIÑA GUZMAN</t>
  </si>
  <si>
    <t>Las partes convienen en modificar la cláusula segunda del contrato principal  OP-R23-02/16-CP, para aumentar la cantidad de $1,357,943.8 al monto original pactado en la cláusula mencionada, para quedar en la cantidad total de $7,639,946.45, incluyendo IVA</t>
  </si>
  <si>
    <r>
      <t xml:space="preserve">Aumento por un monto de $ </t>
    </r>
    <r>
      <rPr>
        <sz val="12"/>
        <color rgb="FF000000"/>
        <rFont val="Calibri"/>
        <family val="2"/>
        <scheme val="minor"/>
      </rPr>
      <t>1,357,943.8 para quedar en $7,639,946.45, incluyendo IVA</t>
    </r>
  </si>
  <si>
    <t>SOP-753-2017 AD. 1  ISIDRO RAMON RAMIREZ VERASTEGUI</t>
  </si>
  <si>
    <t>ISIDRO RAMON RAMIREZ VERASTEGUI</t>
  </si>
  <si>
    <t>Las partes convienen en modificar la cláusula segunda del contrato principal  OP-R23-17/16-ir, para aumentar la cantidad de $395,971.32 al monto original pactado en la cláusula mencionada, para quedar en la cantidad total de $3,8000,000, incluyendo IVA</t>
  </si>
  <si>
    <r>
      <t xml:space="preserve">Aumento por un monto de </t>
    </r>
    <r>
      <rPr>
        <sz val="12"/>
        <color rgb="FF000000"/>
        <rFont val="Calibri"/>
        <family val="2"/>
        <scheme val="minor"/>
      </rPr>
      <t>395,971.32 para quedar en $3,8000,000, incluyendo IVA</t>
    </r>
  </si>
  <si>
    <t>SOP-762-2017 MOD. 1 SOLUCIÓN ARTE EN CONSTRUCCIÓN SA DE CV</t>
  </si>
  <si>
    <t>SOLUCIÓN ARTE EN CONSTRUCCIÓN SA DE CV</t>
  </si>
  <si>
    <t>Las partes convienen en modificar la cláusula segunda del contrato principal  OP-R33-15/16-ir, para reducir la cantidad de $4,125.57 al monto original pactado en la cláusula mencionada, para quedar en la cantidad total de $1,488,134.49, incluyendo IVA</t>
  </si>
  <si>
    <r>
      <t xml:space="preserve">Reducción por un monto </t>
    </r>
    <r>
      <rPr>
        <sz val="12"/>
        <color rgb="FF000000"/>
        <rFont val="Calibri"/>
        <family val="2"/>
        <scheme val="minor"/>
      </rPr>
      <t>4,125.57 para quedar en $1,488,134.49, incluyendo IVA</t>
    </r>
  </si>
  <si>
    <t>SOP-745-2017 ADIC. 1 BUFETE URBANISTICO SA DE CV</t>
  </si>
  <si>
    <t>Las partes convienen en modificar la cláusula segunda del contrato principal  OP-R33-05/16-ir, para aumentar la cantidad de $298,646.76 al monto original pactado en la cláusula mencionada, para quedar en la cantidad total de $1,228,391.4, incluyendo IVA</t>
  </si>
  <si>
    <r>
      <t xml:space="preserve">Aumento por un monto de </t>
    </r>
    <r>
      <rPr>
        <sz val="12"/>
        <color rgb="FF000000"/>
        <rFont val="Calibri"/>
        <family val="2"/>
        <scheme val="minor"/>
      </rPr>
      <t>298,646.76 para quedar en $1,228,391.4, incluyendo IVA</t>
    </r>
  </si>
  <si>
    <t>SOP-759-2017 ADIC. 1  PETER &amp; BROS SA DE CV</t>
  </si>
  <si>
    <t>PETER &amp; BROS SA DE CV</t>
  </si>
  <si>
    <t>Las partes convienen en modificar la cláusula segunda del contrato principal  OP-R23-18/16-ir, para aumentar la cantidad de $303,745.28 al monto original pactado en la cláusula mencionada, para quedar en la cantidad total de $4,703,083.48 incluyendo IVA</t>
  </si>
  <si>
    <r>
      <t>Aumento por un monto de $</t>
    </r>
    <r>
      <rPr>
        <sz val="12"/>
        <color rgb="FF000000"/>
        <rFont val="Calibri"/>
        <family val="2"/>
        <scheme val="minor"/>
      </rPr>
      <t>303,745.28 para quedar en $4,703,083.48, incluyendo IVA</t>
    </r>
  </si>
  <si>
    <t>SOP-750-2017 MOD. 1 REALIA CONSTRUCCIONES SA DE CV</t>
  </si>
  <si>
    <t>REALIA CONSTRUCCIONES SA DE CV</t>
  </si>
  <si>
    <t>Las partes convienen en modificar la cláusula segunda del contrato principal  OP-R23-15/16-ir, para reducir la cantidad de $615.21 al monto original pactado en la cláusula mencionada, para quedar en la cantidad total de $3,844,314.20, incluyendo IVA</t>
  </si>
  <si>
    <r>
      <t xml:space="preserve">Reducción por un monto </t>
    </r>
    <r>
      <rPr>
        <sz val="12"/>
        <color rgb="FF000000"/>
        <rFont val="Calibri"/>
        <family val="2"/>
        <scheme val="minor"/>
      </rPr>
      <t>615.21 para quedar en $3,844,314.20, incluyendo IVA</t>
    </r>
  </si>
  <si>
    <t>SCO-004-2018 CORPORACION MEXICANA DE COMERCIO Y SERVICIOS SA DE CV</t>
  </si>
  <si>
    <t>CORPORACION MEXICANA DE COMERCIO Y SERVICIOS SA DE CV</t>
  </si>
  <si>
    <t>Servicios de supervisión y evaluación de los procesos de Gestión para el ejercicio 2018 y entrega-recepción de diversa dependencias  de la Administración Municipal.</t>
  </si>
  <si>
    <t>$9,280,000 IVA incluido</t>
  </si>
  <si>
    <t>SCO-005-2018 GRUPO ASESOR INGENIA SA DE CV</t>
  </si>
  <si>
    <t>GRUPO ASESOR INGENIA SA DE CV</t>
  </si>
  <si>
    <t>Reingeniería de procesos de trabajo, mediante la documentación de procesos en áreas municipales de la dirección de Patrimonio, contabilidad y cuenta pública, recaudación inmobiliaria e ingresos de la Tesorería Municipal.</t>
  </si>
  <si>
    <t>2,093,800 IVA incluido</t>
  </si>
  <si>
    <t>16 semanas posteriores a la formalización del contrato</t>
  </si>
  <si>
    <t>OEP-063-2017 MODIF. 1 VERBO LIBRE EDITORES SA DE CV</t>
  </si>
  <si>
    <t>VERBO LIBRE EDITORES SA DE CV</t>
  </si>
  <si>
    <t>Para modificar  la cláusula cuarta del contrato principal, a efecto de realizar una ampliación  del 20% al monto máximo de $301,500 IVA incluido para el ejercicio fiscal 2017, para quedar de la siguiente manera: “ CUARTA.- (MONTO MAXIMO) Estando de acuerdo las partes, que el monto máximo a ejercer para el ejercicio fiscal 2017 , será la cantidad de 361,800 IVA incluido, como cantidad límite para la prestación de los servicios objeto del presente contrato.</t>
  </si>
  <si>
    <t xml:space="preserve">Aumento en $60,300 pesos IVA incluido </t>
  </si>
  <si>
    <t>OEP-098-2018 DSIGNIO VISUAL SA DE CV</t>
  </si>
  <si>
    <t>DSIGNIO VISUAL SA DE CV</t>
  </si>
  <si>
    <t>Servicios de comunicación consistentes en publicación de banners en páginas web, para campañas del Gobierno Municipal de Monterrey.</t>
  </si>
  <si>
    <t>Máximo de $348,000 IVA incluido</t>
  </si>
  <si>
    <t>OEP-099-2018 ICONIC INTELLIGENCE MEDIA SA DE CV</t>
  </si>
  <si>
    <t>ICONIC INTELLIGENCE MEDIA SA DE CV</t>
  </si>
  <si>
    <t>Servicios de comunicación consistentes en transmisión de spots en pantallas digitales, para campañas, programas y acciones del Gobierno Municipal de Monterrey.</t>
  </si>
  <si>
    <t>Máximo de $1,750,000 IVA incluido</t>
  </si>
  <si>
    <t>SOP-723-2016 ADIC. 1 GFM INGENIEROS CONSTRUCTORES SA DE CV</t>
  </si>
  <si>
    <t>GFM INGENIEROS CONSTRUCTORES SA DE CV</t>
  </si>
  <si>
    <t>Las partes convienen en modificar la cláusula segunda del contrato principal  OP-R33-07/16-ir, para disminuir la cantidad de $14,867.39 al monto original pactado en la cláusula mencionada, para quedar en la cantidad total de $2,000,459.92, incluyendo IVA</t>
  </si>
  <si>
    <r>
      <t>Reducción por un monto $</t>
    </r>
    <r>
      <rPr>
        <sz val="12"/>
        <color rgb="FF000000"/>
        <rFont val="Calibri"/>
        <family val="2"/>
        <scheme val="minor"/>
      </rPr>
      <t>14,867.39 para quedar en $2,000,459.92,, incluyendo IVA</t>
    </r>
  </si>
  <si>
    <t>2,000,459.92,</t>
  </si>
  <si>
    <t>OEP-100-2018 ALDEA DIGITAL SAPI DE CV</t>
  </si>
  <si>
    <t>ALDEA DIGITAL SAPI DE CV</t>
  </si>
  <si>
    <t>Servicios de comunicación en internet, para campañas, programas y acciones del Gobierno Municipal de Monterrey.</t>
  </si>
  <si>
    <t>Máximo de $4,600,000 IVA incluido</t>
  </si>
  <si>
    <t>SAD-461-2018 HOSPITAL UNIVERSITARIO DR JOSE ELEUTERIO GONZALEZ</t>
  </si>
  <si>
    <t>HOSPITAL UNIVERSITARIO DR JOSE ELEUTERIO GONZALEZ</t>
  </si>
  <si>
    <t>Para la prestación de servicios de atención médica especializada u hospitalización necesario para la atención de derechohabientes de Servicios Médicos del Municipio de Monterrey.</t>
  </si>
  <si>
    <t>Máximo $46,000,000  IVA incluido</t>
  </si>
  <si>
    <t xml:space="preserve">SAD-403-2017 MOD. 1 VG MAYOREO DE MONTERREY SA DE CV </t>
  </si>
  <si>
    <t xml:space="preserve">VG MAYOREO DE MONTERREY SA DE CV </t>
  </si>
  <si>
    <t>Para modificar la declaración 1.4. del contrato Principal para quedar de la siguiente forma: “1.4. Que los egresos originados con motivo de las obligaciones que se contraen en este contrato, serán cubiertos con recursos propios de la hacienda pública municipal correspondientes al ejercicio fiscal 2017, los cuales están debidamente autorizados por la Dirección de Planeación Presupuestal de la Tesorería; municipal, mediante el oficio PIM 17158009 de fecha 9 de febrero de 20178. ´por un monto  autorizado para el suministro de refacciones para el mantenimiento vehicular de unidades de $18,000000 IVA incluido y para el suministro de refacciones para el mantenimiento de equipó pesado de $7,000,000 IVA incluido, contemplado en el Presupuesto de egresos del Ejercicio fiscal 2017.</t>
  </si>
  <si>
    <t>TES-157-2018 ABA SEGUROS SA DE CV</t>
  </si>
  <si>
    <t>ABA SEGUROS SA DE CV</t>
  </si>
  <si>
    <t>Adquisición de pólizas de seguro para inmuebles con uso habitacional, dentro del programa “Regio Cumplido”, “Regio Ganador” para los contribuyentes que realizan el pago total del impuesto predial 2018, durante el periodo comprendido del 1 de enero al 5 de marzo de 2018.</t>
  </si>
  <si>
    <t>10,398,000 IVA incluido</t>
  </si>
  <si>
    <t>SRA-069-2018 JESUS IGNACIO SAMPOGNA GARZA</t>
  </si>
  <si>
    <t>JESUS IGNACIO SAMPOGNA GARZA</t>
  </si>
  <si>
    <t xml:space="preserve">Para el arrendamiento de bien inmueble descrito en la declaración 2.1. en la inteligencia de que será utilizado como oficinas de la Dirección de Concertación Social de la Secretaría del Ayuntamiento. </t>
  </si>
  <si>
    <t>$10,990 mensuales más IVA menos Retenciones.</t>
  </si>
  <si>
    <t>OEP-101-2018 RADIO AMERICA DE MEXICO SA DE CV</t>
  </si>
  <si>
    <t>RADIO AMERICA DE MEXICO SA DE CV</t>
  </si>
  <si>
    <t>Servicios de comunicación consistentes en transmisión de spots en estaciones de radio, para campañas, programas y acciones del Gobierno Municipal de Monterrey.</t>
  </si>
  <si>
    <t>OEP-102-2018 MIRADOR DIGITAL SA DE CV</t>
  </si>
  <si>
    <t>MIRADOR DIGITAL SA DE CV</t>
  </si>
  <si>
    <t>Máximo de $430,000 IVA incluido</t>
  </si>
  <si>
    <t>OEP-103-2018 ISAI MARQUEZ GOMEZ</t>
  </si>
  <si>
    <t>ISAI MARQUEZ GOMEZ</t>
  </si>
  <si>
    <t>Servicios de comunicación consistentes en publicación de desplegados en revistas, para campañas del Gobierno Municipal de Monterrey.</t>
  </si>
  <si>
    <t>Máximo de $400,000 IVA incluido</t>
  </si>
  <si>
    <t>OEP-104-2018 TV RUTA SA DE CV</t>
  </si>
  <si>
    <t>TV RUTA SA DE CV</t>
  </si>
  <si>
    <t>Máximo de $2,400,000 IVA incluido</t>
  </si>
  <si>
    <t>OEP-105-2018 TV DE LOS MOCHIS SA DE CV</t>
  </si>
  <si>
    <t>TV DE LOS MOCHIS SA DE CV</t>
  </si>
  <si>
    <t>Servicios de comunicación consistentes en transmisión de spots en canal de televisión, para campañas, programas y acciones del Gobierno Municipal de Monterrey.</t>
  </si>
  <si>
    <t>Máximo de $735,760 IVA incluido</t>
  </si>
  <si>
    <t>OEP-106-2018 GRUPO MASS COMUNICACIONES SA DE CV</t>
  </si>
  <si>
    <t xml:space="preserve"> GRUPO MASS COMUNICACIONES SA DE CV</t>
  </si>
  <si>
    <t>Máximo de $900,000 IVA incluido</t>
  </si>
  <si>
    <t>SAD-462-2018 ANGIO MEDICAL SA DE CV</t>
  </si>
  <si>
    <t xml:space="preserve"> ANGIO MEDICAL SA DE CV</t>
  </si>
  <si>
    <t>Para el suministro de material quirúrgico para procedimientos hagiográficos para el municipio de monterrey</t>
  </si>
  <si>
    <t>Minimo de $1,600,000 IVA incluido, Máximo de $4,000,000 IVA incluido</t>
  </si>
  <si>
    <t>SAD-463-2018 AXIF CONSULTORIA Y CAPACITACIÓN INTEGRAL SA DE CV</t>
  </si>
  <si>
    <t>AXIF CONSULTORIA Y CAPACITACIÓN INTEGRAL SA DE CV</t>
  </si>
  <si>
    <t>Asesoría para la mejora en la organización y funcionamiento de los controles que se llevan en el laboratorio de análisis clínicos a derechohabientes de servicios médicos municipales.</t>
  </si>
  <si>
    <t>701,800 IVA incluido</t>
  </si>
  <si>
    <t>TES-158-2018 INTEGRACION TECNOLOGICA FISCAL S DE RL DE CV</t>
  </si>
  <si>
    <t>INTEGRACION TECNOLOGICA FISCAL S DE RL DE CV</t>
  </si>
  <si>
    <t xml:space="preserve">Para los servicios de timbrado de nómina y facturación fiscal digital en favor del municipio. </t>
  </si>
  <si>
    <t>5,200,396 IVA incluido</t>
  </si>
  <si>
    <t>TES-159-2018 VALUACIONES ACTUARIALES DEL NORTE SC</t>
  </si>
  <si>
    <t>VALUACIONES ACTUARIALES DEL NORTE SC</t>
  </si>
  <si>
    <t>Para la elaboración de la valuación  actuarial de la situación actual del sistema de pensiones y prestaciones del municipio de monterrey, con corte al 31 de  diciembre de 2016.</t>
  </si>
  <si>
    <t>261,000 IVA incluido</t>
  </si>
  <si>
    <t xml:space="preserve">45 días hábiles </t>
  </si>
  <si>
    <t>SSP-221-2018 VALUE ARRENDADORA SA DE CV SOFOM ER</t>
  </si>
  <si>
    <t>VALUE ARRENDADORA SA DE CV SOFOM ER</t>
  </si>
  <si>
    <t>Para el arrendamiento puro por 48 meses de vehículos utilitarios, maquinaria y equipo pesado.</t>
  </si>
  <si>
    <t>264,703,259.52 IVA incluido</t>
  </si>
  <si>
    <t>48 meses a partir de la firma del contrato</t>
  </si>
  <si>
    <t>SAD-423-2017 MOD. 1 TOP MEDICAL SA DE CV</t>
  </si>
  <si>
    <t>TOP MEDICAL SA DE CV</t>
  </si>
  <si>
    <t>Para modificar la cláusula quinta del contrato principal, para aumentar el presupuesto máximo y quedar en $3,600,000</t>
  </si>
  <si>
    <t>$3,600,000 (aumento 600,000 al contrato principal)</t>
  </si>
  <si>
    <t>Contrato  original</t>
  </si>
  <si>
    <t xml:space="preserve">Contrato original </t>
  </si>
  <si>
    <t>SAD-430-2017 MOD. 1 ANGIO MEDICAL SA DE CV</t>
  </si>
  <si>
    <t>ANGIO MEDICAL SA DE CV</t>
  </si>
  <si>
    <t>Para modificar la cláusula quinta del contrato principal, para aumentar el presupuesto máximo y quedar en $4,400,000</t>
  </si>
  <si>
    <t>$4,400,000 (aumento 400,000 al contrato principal)</t>
  </si>
  <si>
    <t>SOP-829-2018 JOSE ALBERTO OLIVARES MALDONADO</t>
  </si>
  <si>
    <t>JOSE ALBERTO OLIVARES MALDONADO</t>
  </si>
  <si>
    <t>Proyecto ejecutivo para la construcción e vialidad para vuelta derecha en la Av. Lázaro cárdenas y Av. Eugenio Garza Sada en el sentido hacia el sur: el Municipio de monterrey.</t>
  </si>
  <si>
    <t>SOP-830-2018 CONSORCIO CONSTRUCTIVO Y PROYECTOS SA DE CV</t>
  </si>
  <si>
    <t>CONSORCIO CONSTRUCTIVO Y PROYECTOS SA DE CV</t>
  </si>
  <si>
    <t xml:space="preserve">Proyecto ejecutivo para la construcción de habilitación de vialidad de enlace del camino al diente en la carretera Nacional, en el Municipio de Monterrey. </t>
  </si>
  <si>
    <t>SOP-831-2018 SERVICIOS ESPECIALIZADOS PARA LA CONSTRUCCION SUSTENTABLE SA DE CV</t>
  </si>
  <si>
    <t>SERVICIOS ESPECIALIZADOS PARA LA CONSTRUCCION SUSTENTABLE SA DE CV</t>
  </si>
  <si>
    <t xml:space="preserve">Proyecto ejecutivo para la construcción de un cuarto carril en la Carretera Nacional, de la Colonia Satélite a la Estánquela, en el Municipio de Monterrey. </t>
  </si>
  <si>
    <t>TES-160-2018 ASESORES Y ADMINISTRADORES DE SERVICIOS CONTABLES Y FISCALES SC</t>
  </si>
  <si>
    <t>ASESORES Y ADMINISTRADORES DE SERVICIOS CONTABLES Y FISCALES SC</t>
  </si>
  <si>
    <t>Servicios especializados en materia de fortalecimiento de  las finanzas públicas, gestión de cobro y fiscalización de las contribuciones a favor del munición de monterrey.</t>
  </si>
  <si>
    <t>20% de los ingresos derivados de la  gestión de cobro</t>
  </si>
  <si>
    <t>OEP-107-2018 IMAGEN RADIO COMERCIAL SA DE CV</t>
  </si>
  <si>
    <t>IMAGEN RADIO COMERCIAL SA DE CV</t>
  </si>
  <si>
    <t>OEP-108-2018  EN LINEA COMUNICACION CERTEZA INFORMATIVA SA</t>
  </si>
  <si>
    <t>EN LINEA COMUNICACION CERTEZA INFORMATIVA SA</t>
  </si>
  <si>
    <t>Servicios de comunicación consistentes en publicación en internet, para campañas, programas y acciones del Gobierno Municipal de Monterrey.</t>
  </si>
  <si>
    <t>OEP-109-2018 STEREOREY MEXICO SA DE CV</t>
  </si>
  <si>
    <t>STEREOREY MEXICO SA DE CV</t>
  </si>
  <si>
    <t>OEP-110-2018 REYNALDO RAMON LOZANO CAVAZOS</t>
  </si>
  <si>
    <t xml:space="preserve"> REYNALDO RAMON LOZANO CAVAZOS</t>
  </si>
  <si>
    <t>Servicios de comunicación consistentes en publicación de desplegados, para campañas diversas del Gobierno Municipal de Monterrey.</t>
  </si>
  <si>
    <t>OEP-111-2018 RTV &amp; PRESS NEWS SA DE CV</t>
  </si>
  <si>
    <t>RTV &amp; PRESS NEWS SA DE CV</t>
  </si>
  <si>
    <t>Servicios de comunicación consistentes en publicaciones en internet, para campañas diversas del Gobierno Municipal de Monterrey.</t>
  </si>
  <si>
    <t>OEP-112-2018 JUAN ERNESTO CANTU MURILLO</t>
  </si>
  <si>
    <t>JUAN ERNESTO CANTU MURILLO</t>
  </si>
  <si>
    <t>Servicios de comunicación consistentes en publicación de desplegados en revistas, para campañas diversas del Gobierno Municipal de Monterrey.</t>
  </si>
  <si>
    <t>OEP-113-2018 GRUPO EDITORIAL CRUCERO SA DE CV</t>
  </si>
  <si>
    <t>GRUPO EDITORIAL CRUCERO SA DE CV</t>
  </si>
  <si>
    <t>Servicios de comunicación consistentes en publicaciones en internet, para campañas, programas y acciones del Gobierno Municipal de Monterrey.</t>
  </si>
  <si>
    <t>OEP-114-2018 MOVIC FILMS SA DE CV</t>
  </si>
  <si>
    <t>MOVIC FILMS SA DE CV</t>
  </si>
  <si>
    <t>Servicios de comunicación consistentes en producción de spots, para campañas, programas y acciones del Gobierno Municipal de Monterrey.</t>
  </si>
  <si>
    <t>SPP-300-2018 AUTOKAM REGIOMONTANA SA DE CV</t>
  </si>
  <si>
    <t>AUTOKAM REGIOMONTANA SA DE CV</t>
  </si>
  <si>
    <t>Para transmitir la propiedad de vehículos para la Secretaría de Seguridad Pública y Vialidad de Monterrey, conforme al anexo a este contrato</t>
  </si>
  <si>
    <t>4703067.97 IVA incluido</t>
  </si>
  <si>
    <t>45 días naturales</t>
  </si>
  <si>
    <t>SPP-301-2018 FORTE COMUNICACIONES SA DE CV</t>
  </si>
  <si>
    <t xml:space="preserve"> FORTE COMUNICACIONES SA DE CV</t>
  </si>
  <si>
    <t>Para El subarrendamiento del inmueble descrito en el punto 2.5 del capítulo de declaraciones, así como sus instalaciones y equipo, en la inteligencia de que será utilizado única y exclusivamente para el alojamiento del sistema troncal de comunicaciones de la Secretaría de Seguridad Pública y Vialidad de Monterrey, mismo que reúnen características necesarias que se requieren aporta la operación de los equipos de  la troncal de radios del municipio de monterrey.</t>
  </si>
  <si>
    <t>Renta mensual de 74,555.52 más IVA</t>
  </si>
  <si>
    <t>SRA-070-2018 BIENES AW SA DE CV</t>
  </si>
  <si>
    <t>BIENES AW SA DE CV</t>
  </si>
  <si>
    <t xml:space="preserve">Para el arrendamiento del bien inmueble descrito en la declaración 2.3., en la inteligencia de que será utilizado única y exclusivamente como oficinas de la Dirección de Inspección y Vigilancia, Dirección de Comercio y de la Dirección de Protección Civil de la Secretaría del Ayuntamiento. </t>
  </si>
  <si>
    <t>Renta mensual de 196,624.28 más IVA</t>
  </si>
  <si>
    <t>OEP-115-2018 NUCLEO RADIO MONTERREY SA DE CV</t>
  </si>
  <si>
    <t>NUCLEO RADIO MONTERREY SA DE CV</t>
  </si>
  <si>
    <t>Para adquirir servicios de comunicación consistentes en la transmisión de spots en estacones de radio, para campañas, programas y acción del Gobierno Municipal de Monterrey.</t>
  </si>
  <si>
    <t>OEP-116-2018 SISTEMEDIOS SA DE CV</t>
  </si>
  <si>
    <t>SISTEMEDIOS SA DE CV</t>
  </si>
  <si>
    <t>Para adquirir servicios de comunicación consistentes en la publicación de desplegados en recibos de agua y drenaje, para campañas, programas y acción del Gobierno Municipal de Monterrey.</t>
  </si>
  <si>
    <t>OEP-117-2018 EDITORIAL MONTERREY SA DE CV</t>
  </si>
  <si>
    <t>EDITORIAL MONTERREY SA DE CV</t>
  </si>
  <si>
    <t>Para adquirir servicios de comunicación consistentes en la publicación de desplegados, para campañas, programas y acción del Gobierno Municipal de Monterrey.</t>
  </si>
  <si>
    <t>OEP-118-2018 AUDITORIO INTEGRAL SA DE CV</t>
  </si>
  <si>
    <t>AUDITORIO INTEGRAL SA DE CV</t>
  </si>
  <si>
    <t>Para adquirir servicios de comunicación consistentes en la transmisión de spots de radio, para campañas, programas y acción del Gobierno Municipal de Monterrey.</t>
  </si>
  <si>
    <t>OEP-119-2018 MILENIO DIARIO SA  DE CV</t>
  </si>
  <si>
    <t xml:space="preserve"> MILENIO DIARIO SA  DE CV</t>
  </si>
  <si>
    <t>OEP-120-2018 GRUPO RADIO CENTRO SAB DE CV</t>
  </si>
  <si>
    <t>GRUPO RADIO CENTRO SAB DE CV</t>
  </si>
  <si>
    <t>SAD-464-2018 EDIFICIOS DIANA DEL NORTE SA DE CV</t>
  </si>
  <si>
    <t>EDIFICIOS DIANA DEL NORTE SA DE CV</t>
  </si>
  <si>
    <t xml:space="preserve">Para el arrendamiento del bien inmueble descrito en la declaración 2.3., en la inteligencia de que será utilizado única y exclusivamente como oficinas de la Dirección de Servicios médicos de la Secretaría de Administración. </t>
  </si>
  <si>
    <t>Renta mensual de 18,000 IVA incluido</t>
  </si>
  <si>
    <t>SAD-465-2018 SERVICIO PARA ESTACIONES DE GASOLINA EN MEXICO SA DE CV</t>
  </si>
  <si>
    <t>Para el abastecimiento de combustible de gasolina y diésel PEMEX Magna y OP Regular de 87 Octanos y ]PEMEX Premium y BP Premium 92 Octanos y PEMEX DIÉSEL y o BP Diésel, de acuerdo  a las características de especificaciones para los referidos combustibles que establece PEMEX-REFINACION</t>
  </si>
  <si>
    <t>11,500,000 IVA incluida para Gasolina y 100,000 IVA incluido para Diésel</t>
  </si>
  <si>
    <t>60 días naturales</t>
  </si>
  <si>
    <t>SAD-466-2018 HOMERO ARTURO ZAPATA CHAVIRA</t>
  </si>
  <si>
    <t>Para la prestación de servicios profesionales de atención médica especializada en cirugía de trasplantes, laparoscopía y vascular periférico.</t>
  </si>
  <si>
    <t>Monto  máximo de 250,000</t>
  </si>
  <si>
    <t>SAD-467-2018 ANDRES JAIME ORTEGA VAZQUEZ</t>
  </si>
  <si>
    <t>ANDRES JAIME ORTEGA VAZQUEZ</t>
  </si>
  <si>
    <t xml:space="preserve">Para la prestación de servicios profesionales de atención médica especializada en Hematología </t>
  </si>
  <si>
    <t>Monto  máximo de 340,000</t>
  </si>
  <si>
    <t>SAD-468-2018 JORGE RAMIREZ CAMPOS</t>
  </si>
  <si>
    <t>JORGE RAMIREZ CAMPOS</t>
  </si>
  <si>
    <t xml:space="preserve">Para la prestación de servicios profesionales de atención médica especializada en Neuropediatría / Neurofisiología </t>
  </si>
  <si>
    <t>Monto  máximo de 70,000</t>
  </si>
  <si>
    <t>SAD-469-2018 ROBERTO SEPULVEDA BALANDRAN</t>
  </si>
  <si>
    <t>ROBERTO SEPULVEDA BALANDRAN</t>
  </si>
  <si>
    <t xml:space="preserve">Para la prestación de servicios profesionales de atención médica especializada en Anestesiología  </t>
  </si>
  <si>
    <t>Monto  máximo de 170,000</t>
  </si>
  <si>
    <t>SSP-222-2018 OPERADORA VISAR CONTROL SA DE CV</t>
  </si>
  <si>
    <t>OPERADORA VISAR CONTROL SA DE CV</t>
  </si>
  <si>
    <t xml:space="preserve">Para el suministro de flor y planta de ornato </t>
  </si>
  <si>
    <t>Mínimo 4,800,000 y máximo de 12,000,000 IVA incluido</t>
  </si>
  <si>
    <t>SAD-470-2018 TOP MEDICAL SA DE CV</t>
  </si>
  <si>
    <t xml:space="preserve">Para el suministro de material quirúrgico para traumatología y ortopedia para el municipio. </t>
  </si>
  <si>
    <t>Mínimo 1,200,000 y máximo de 3,000,000  IVA incluido</t>
  </si>
  <si>
    <t>OEP-121-2018 EDICIONES DEL NORTE SA DE CV</t>
  </si>
  <si>
    <t>EDICIONES DEL NORTE SA DE CV</t>
  </si>
  <si>
    <t>Servicios de comunicación consistentes en publicación de comunicados, para campañas, programas y acciones del Gobierno Municipal de Monterrey.</t>
  </si>
  <si>
    <t>Máximo de 3,500,0000 IVA incluido</t>
  </si>
  <si>
    <t>SAD-471-2018 ISAIAS RIOS IBARRA</t>
  </si>
  <si>
    <t xml:space="preserve"> ISAIAS RIOS IBARRA</t>
  </si>
  <si>
    <t>Servicios profesionales de atención médica especializada en algología (medicina del dolor)</t>
  </si>
  <si>
    <t>Máximo de 750,000</t>
  </si>
  <si>
    <t>SAD-472-2018 SERGIO GARZA SALINAS</t>
  </si>
  <si>
    <t>SERGIO GARZA SALINAS</t>
  </si>
  <si>
    <t xml:space="preserve">Servicios profesionales de atención médica especializada en inmunología clínica y alergias </t>
  </si>
  <si>
    <t>Máximo de 500,000</t>
  </si>
  <si>
    <t>SAD-473-2018 OSCAR ARMANDO MARTINEZ  GUTIERREZ</t>
  </si>
  <si>
    <t>OSCAR ARMANDO MARTINEZ  GUTIERREZ</t>
  </si>
  <si>
    <t xml:space="preserve">Servicios profesionales de atención médica especializada en Traumatología y ortopedia  </t>
  </si>
  <si>
    <t>Máximo de 480,000</t>
  </si>
  <si>
    <t>SAD-474-2018 JOSE ANTONIO DEL CAMPO ABADIANO</t>
  </si>
  <si>
    <t>JOSE ANTONIO DEL CAMPO ABADIANO</t>
  </si>
  <si>
    <t xml:space="preserve">Servicios profesionales de atención médica especializada en cirugía de tórax y cardiovascular   </t>
  </si>
  <si>
    <t>Máximo de 420,000</t>
  </si>
  <si>
    <t xml:space="preserve">SAD-475-2018 SERVICIO PLAZA JARDIN SA DE CV </t>
  </si>
  <si>
    <t xml:space="preserve">SERVICIO PLAZA JARDIN SA DE CV </t>
  </si>
  <si>
    <t>Para el abastecimiento de combustible de gasolina y diésel PEMEX Magna y OP Regular de 87 Octanos y PEMEX Premium y BP Premium 92 Octanos y PEMEX DIÉSEL y o BP Diésel, de acuerdo a las características de especificaciones para los referidos combustibles que establece PEMEX-REFINACION</t>
  </si>
  <si>
    <t xml:space="preserve">7,500,000 IVA incluida para Gasolina y 4,400,000 IVA incluido para Diésel </t>
  </si>
  <si>
    <t>TES-161-2018 SUPERMERCADOS INTERNACIONALES HEB SA DE CV</t>
  </si>
  <si>
    <t>SUPERMERCADOS INTERNACIONALES HEB SA DE CV</t>
  </si>
  <si>
    <t>Contrato de arrendamiento ubicado en el inmueble descrito en la Declaración 2.1. en la inteligencia de que será utilizado como oficinas de la Direccion de  Recaudación Inmobiliaria de la Tesorería Municipal</t>
  </si>
  <si>
    <t>15623.13 más IVA (18,122.83 mensuales IVA incluido)</t>
  </si>
  <si>
    <t>SOP-841-2018 BULDTECH PAVIMENTOS ESTAMPADOS Y CONSTRUCCIONES SA DE CV</t>
  </si>
  <si>
    <t>BULDTECH PAVIMENTOS ESTAMPADOS Y CONSTRUCCIONES SA DE CV</t>
  </si>
  <si>
    <t>Adecuaciones Viales: 1) adecuación de carril de almacenamiento en retorno de AV. Lázaro Cárdenas en su cruce con pedro Ramirez Velázquez, 2) Adecuación de carriles en Av. Revolución con laterales en constitución y 3) Adecuación en carril lateral de Av. Ignacio Morones Prieto con Gustavo; Garza</t>
  </si>
  <si>
    <t>SOP-842-2018 CONSTRUCTORA ENTECEME SA DE CV</t>
  </si>
  <si>
    <t>CONSTRUCTORA ENTECEME SA DE CV</t>
  </si>
  <si>
    <t>Adecuación vial en calle Escobedo entre Hidalgo y Ocampo en el Centro del Municipio de Monterrey, NL</t>
  </si>
  <si>
    <t>SCO-006-2018 EREFORM CONSULTING SC</t>
  </si>
  <si>
    <t>EREFORM CONSULTING SC</t>
  </si>
  <si>
    <t>Para la adquisición de una póliza anual de soporte y mantenimiento para la plataforma tecnológica denominada “registro de trámites y servicios del municipio de Monterrey”</t>
  </si>
  <si>
    <t>250,000 IVA incluido</t>
  </si>
  <si>
    <t>SDU-010-2018 EREFORM CONSULTING SC</t>
  </si>
  <si>
    <t>Para la adquisición de una póliza anual de soporte y mantenimiento para la plataforma tecnológica denominada “Conecta Monterrey”</t>
  </si>
  <si>
    <t>SSP-223-2018 VIVERO EL ESCORIAL SA DE CV</t>
  </si>
  <si>
    <t>VIVERO EL ESCORIAL SA DE CV</t>
  </si>
  <si>
    <t xml:space="preserve">Para el suministro de herbicidas, fertilizantes y germicidas para la Secretaría de Servicios Públicos. </t>
  </si>
  <si>
    <t>Monto mínimo de 4,000,000 y monto máximo de 10,000,000</t>
  </si>
  <si>
    <t>SSP-224-2018 SEMEX SA DE CV</t>
  </si>
  <si>
    <t>SEMEX SA DE CV</t>
  </si>
  <si>
    <t>Para el suministro y aplicación de pintura termoplástica de acuerdo a las órdenes de surtimiento que solicite la dirección administrativa de la secretaría de servicios públicos.</t>
  </si>
  <si>
    <t>Monto mínimo de 12,000,000 y monto máximo de 30,000,000</t>
  </si>
  <si>
    <t>SAD-421-2017 MOD. 1 HOSPITAL UNIVERSITARIO DR. JOSE ELEUTERIO GONZALEZ</t>
  </si>
  <si>
    <t>HOSPITAL UNIVERSITARIO DR. JOSE ELEUTERIO GONZALEZ</t>
  </si>
  <si>
    <t>Para modificar la cláusula quinta del contrato en su primer párrafo del contrato principal para quedar de la siguiente manera : QUINTA (MONTO MAXIMO) “ se establece como cantidad límite para la prestación de los servicios la cantidad de 55,000,000 IVA incluido.</t>
  </si>
  <si>
    <t>55,000,000 IVA incluido (AUMENTO DE 10,000,000</t>
  </si>
  <si>
    <t>SAD-476-2018 MARCO ANTONIO ROCAMONTES RAMOS</t>
  </si>
  <si>
    <t>MARCO ANTONIO ROCAMONTES RAMOS</t>
  </si>
  <si>
    <t xml:space="preserve">Servicios profesionales de atención médica especializada en cardiología   </t>
  </si>
  <si>
    <t>SDU-011-2018 CLUB INTERNACIONAL MONTERREY AC</t>
  </si>
  <si>
    <t>CLUB INTERNACIONAL MONTERREY AC</t>
  </si>
  <si>
    <t>Para el arrendamiento del bien inmueble descrito en la declaración 2.1. en la inteligencia de que será utilizado como oficinas para la Secretaría de Desarrollo Urbano y Ecología del Municipio de Monterrey.</t>
  </si>
  <si>
    <t>247595.17 Mensuales más IVA</t>
  </si>
  <si>
    <t>SAD-477-2018 LUIS ARMANDO HINOJOSA CANTU</t>
  </si>
  <si>
    <t>LUIS ARMANDO HINOJOSA CANTU</t>
  </si>
  <si>
    <t xml:space="preserve">Servicios profesionales de atención médica especializada en anestesiología </t>
  </si>
  <si>
    <t>Máximo de 1,000,000</t>
  </si>
  <si>
    <t>SDH-511-2018 ASOCIACIÓN CIUDAD DE LOS NIÑOS DE MONTERREY ABP</t>
  </si>
  <si>
    <t>ASOCIACIÓN CIUDAD DE LOS NIÑOS DE MONTERREY ABP</t>
  </si>
  <si>
    <t>Donación de 300,000 pesos  en apoyo a la Asociación la Asociación  Ciudad de los Niños Monterrey ABP la cual realiza actividades enfocadas a la formación académica, técnica, humana y espiritual de niños  y jóvenes de escasos recursos junto con sus familiares.</t>
  </si>
  <si>
    <t>Entrega de carta compromiso</t>
  </si>
  <si>
    <t>SDH-512-2018 RODAL COMERCIALIZACIÓN Y DISTRIBUCIÓN SA DE CV</t>
  </si>
  <si>
    <t>RODAL COMERCIALIZACIÓN Y DISTRIBUCIÓN SA DE CV</t>
  </si>
  <si>
    <t xml:space="preserve">Para el suministro de químicos para albercas del municipio de Monterrey.  </t>
  </si>
  <si>
    <t>Mínimo 2,000,000 y máximo 5,000,000</t>
  </si>
  <si>
    <t>SAD-421-2017 MOD. 2 HOSPITAL UNIVERSITARIO DR. JOSE ELEUTERIO GONZALEZ</t>
  </si>
  <si>
    <t>Para modificar la cláusula quinta del contrato en su primer párrafo del contrato principal para quedar de la siguiente manera : QUINTA (MONTO MAXIMO) “ se establece como cantidad límite para la prestación de los servicios la cantidad de 60,000,000 IVA incluido.</t>
  </si>
  <si>
    <t>60,000,000 IVA incluido (AUMENTO DE 5,000,000)</t>
  </si>
  <si>
    <t>TES-162-2018 CREDITO BANCO NACIONAL DE OBRAS Y SERVICIOS PUBLICOS SNC (1160)</t>
  </si>
  <si>
    <t xml:space="preserve">BANCO NACIONAL DE OBRAS Y SERVICIOS PUBLICOS SNC </t>
  </si>
  <si>
    <t>Por virtud del presente contrato, el acreditante otorga y pone a disposición del Acreditado un crédito simple hasta por la cantidad de 1,160,000,000</t>
  </si>
  <si>
    <t>Monto principal más  intereses correspondientes en un plazo de 240 meses, mediante pagos mensuales y consecutivos, con proyección creciente con un factor de incremento de 1.3%</t>
  </si>
  <si>
    <t>240 meses</t>
  </si>
  <si>
    <t>TES-163-2018 CREDITO BBVA BANCOMER (839)</t>
  </si>
  <si>
    <t>BBVA BANCOMER</t>
  </si>
  <si>
    <t>Por virtud del presente contrato, el acreditante otorga y pone a disposición del Acreditado un crédito simple hasta por la cantidad de 839,860,000</t>
  </si>
  <si>
    <t>TES-164-2018 CREDITO BBVA BANCOMER (187)</t>
  </si>
  <si>
    <t>Por virtud del presente contrato, el acreditante otorga y pone a disposición del Acreditado un crédito simple hasta por la cantidad de 187,740,000</t>
  </si>
  <si>
    <t>TES-165-2018 BTM GARZA GARCIA SC</t>
  </si>
  <si>
    <t>BTM GARZA GARCIA SC</t>
  </si>
  <si>
    <t xml:space="preserve">Para realizar servicios especializados para llevar a cabo la auditoria de los estados financieros correspondientes al ejercicio fiscal del año 2017 de conformidad con las Normas de Información Financiera Emitidas por el CONAC, las cuales darán como resultado un informe donde contendrá su opinión y análisis profesional acerca del resultado de la auditoría realizada a los estados financieros contables. </t>
  </si>
  <si>
    <t>1200000 IVA incluido</t>
  </si>
  <si>
    <t>SOP-814-2017 CM. 1 KELVIN CONSTRUCCIONES SA DE CV</t>
  </si>
  <si>
    <t>KELVIN CONSTRUCCIONES SA DE CV</t>
  </si>
  <si>
    <t>Las partes acuerdan en modificar al clausula tercera del contrato principal No. op-R23(FORTALECE)0-02/17-CP, para que concluya el 07/06/2018</t>
  </si>
  <si>
    <t>SOP-814-2017 CD. 1 KELVIN CONSTRUCCIONES SA DE CV</t>
  </si>
  <si>
    <t>Las partes acuerdan en modificar al clausula tercera del contrato principal No. op-R23(FORTALECE)0-02/17-CP, para que inicie el 23/12/2017 y concluya el 08/05/2018</t>
  </si>
  <si>
    <t>Convenio de diferimiento</t>
  </si>
  <si>
    <t>SOP-809-2017 CD. 1 CONSTRUCCIONES REFORZADAS SA DE CV</t>
  </si>
  <si>
    <t>CONSTRUCCIONES REFORZADAS SA DE CV</t>
  </si>
  <si>
    <t>Las partes acuerdan en modificar al clausula tercera del contrato principal No. op-R23(FORTALECE)0-01/17-CP, para que inicie el 09/12/2017 y concluya el 12/01/2018</t>
  </si>
  <si>
    <t>SOP-810-2017 CA. 1 PETER &amp; BROS SA DE CV</t>
  </si>
  <si>
    <t>Las partes acuerdan en modificar al clausula tercera del contrato principal No. op-R23(FORTALECE)0-01/17-IR, para que concluya el 02/05/2018</t>
  </si>
  <si>
    <t>SOP-810-2017 CD. 1 PETER &amp; BROS SA DE CV</t>
  </si>
  <si>
    <t>Las partes acuerdan en modificar al clausula tercera del contrato principal No. op-R23(FORTALECE)0-01/17-IR, para que inicie el 23/12/2017 y concluya el 22/03/2018</t>
  </si>
  <si>
    <t>OEP-122-2018 PEDRO DANIEL ORDOÑEZ ELIZONDO</t>
  </si>
  <si>
    <t>PEDRO DANIEL ORDOÑEZ ELIZONDO</t>
  </si>
  <si>
    <t>Servicios de comunicación consistentes en publicación EN internet, para campañas diversas del Gobierno Municipal de Monterrey.</t>
  </si>
  <si>
    <t>250000 IVA incluido</t>
  </si>
  <si>
    <t>SAD-478-2018 LUIS ADRIAN RENDON PEREZ</t>
  </si>
  <si>
    <t>LUIS ADRIAN RENDON PEREZ</t>
  </si>
  <si>
    <t xml:space="preserve">Servicios profesionales de atención médica especializada en neumología  </t>
  </si>
  <si>
    <t>OEP-123-2018 LA POLITICA ONLINE MEXICO SA DE CV</t>
  </si>
  <si>
    <t>LA POLITICA ONLINE MEXICO SA DE CV</t>
  </si>
  <si>
    <t>Servicios de comunicación consistentes en publicación EN internet, para campañas, acciones y programas del Gobierno Municipal de Monterrey.</t>
  </si>
  <si>
    <t>232000 IVA incluido</t>
  </si>
  <si>
    <t>OEP-124-2018  PUBLIMAX SA DE CV</t>
  </si>
  <si>
    <t>PUBLIMAX SA DE CV</t>
  </si>
  <si>
    <t>Servicios de comunicación consistentes en transmisión de spots, para campañas, acciones y programas del Gobierno Municipal de Monterrey.</t>
  </si>
  <si>
    <t>4000000 IVA incluido</t>
  </si>
  <si>
    <t>OEP-125-2018  AXMEN COMPANY SA DE CV</t>
  </si>
  <si>
    <t>AXMEN COMPANY SA DE CV</t>
  </si>
  <si>
    <t>Servicios de comunicación consistentes en publicación de desplegados, para campañas, acciones y programas del Gobierno Municipal de Monterrey.</t>
  </si>
  <si>
    <t>SPP-302-2018 PRESTADORA DE SERVICIOS MURATA SA DE CV</t>
  </si>
  <si>
    <t>PRESTADORA DE SERVICIOS MURATA SA DE CV</t>
  </si>
  <si>
    <t>Para la prestación de servicios de capacitación y adiestramiento, implementación , impartición, coparticipación y realización de simposio para los proyectos de equidad de género que se realizarán en la dirección de prevención social al delito de la Secretaría de Seguridad Pública y Vialidad de Monterrey.</t>
  </si>
  <si>
    <t>4,500,000 ya incluido el IVA.</t>
  </si>
  <si>
    <t>SOP-843-2018 EDIFICACIÓN URBANA CONTEMPORANEA SA DE CV</t>
  </si>
  <si>
    <t>EDIFICACIÓN URBANA CONTEMPORANEA SA DE CV</t>
  </si>
  <si>
    <t>Rehabilitación de edificio casa hogar nueva esperanza ubicado en calle Venustiano Carranza N. 2900 entre Juan B. Ceballos e Ignición de Comonfort en la Col Garza. Nieto,, en el municipio de monterrey, NL.</t>
  </si>
  <si>
    <t>SOP-844-2018 GRUPO ESTRUCTO SA DE CV</t>
  </si>
  <si>
    <t>GRUPO ESTRUCTO SA DE CV</t>
  </si>
  <si>
    <t>Rehabilitación de edificios: 1) Estancia Infantil “Idalia Cantú” ubicado en calle Loma Redonda No. 1500 en la Col. Loma Larga; 2) Edificio de “Centro de Talentos” ubicado en calles Esculapio y Calle Dedima en la Col. El Porvenir, en el Municipio de Monterrey, NL.</t>
  </si>
  <si>
    <t>SAD-480-2018 HOSPITAL SAN FELIPE DE JESUS SC</t>
  </si>
  <si>
    <t>HOSPITAL SAN FELIPE DE JESUS SC</t>
  </si>
  <si>
    <t xml:space="preserve">Se obliga a prestar servicios de atención médica especializada, hospitalización y hemodiálisis mencionados en el anexo del presente contrato y que para los efectos a que haya lugar en este acto se da por reproducido, para los derechohabientes afiliados a los servicios médicos del municipio de Monterrey, con el propósito de brindar oportunamente la atención médico por medio de los profesionalitas que el municipio señale a través de la Dirección de Servicios Médicos Municipales de la Secretaría de Administración. </t>
  </si>
  <si>
    <t>Monto máximo de 20,000,000.00</t>
  </si>
  <si>
    <t>SPP-304-2018 CENTRO DE ATENCION, PREVENCION Y SEGURIDAD SOCIAL SC</t>
  </si>
  <si>
    <t>CENTRO DE ATENCION, PREVENCION Y SEGURIDAD SOCIAL SC</t>
  </si>
  <si>
    <t xml:space="preserve">Para realizar en favor del municipio la impartición de talleres encaminados al fortalecimiento de la función policial para 850 elementos de la Secretaría de Seguridad pública y vialidad de Monterrey. </t>
  </si>
  <si>
    <t>10,000,000.00 IVA incluido</t>
  </si>
  <si>
    <t>TES-166-2018 FORTERRA SA DE CV</t>
  </si>
  <si>
    <t>FORTERRA SA DE CV</t>
  </si>
  <si>
    <t>Para el arrendamiento del bien inmueble descrito en el punto 2.1 del apartado de declaraciones del presente contrato, en la inteligencia de que será utilizado como oficinas de la Dirección de Patrimonio de la Tesorería Municipal de Monterrey</t>
  </si>
  <si>
    <t>Renta mensual de 126,075.67 IVA incluido, menos retenciones correspondientes.</t>
  </si>
  <si>
    <t>OEP-126-2018 EL HORIZONTE MULTIMEDIA SA DE CV</t>
  </si>
  <si>
    <t>EL HORIZONTE MULTIMEDIA SA DE CV</t>
  </si>
  <si>
    <t>Realizar a favor del municipio los servicios de comunicación consistentes en publicación de desplegados, para campañas, programas y acciones del gobierno municipal de Monterrey.</t>
  </si>
  <si>
    <t>Monto máximo de 1,250,000</t>
  </si>
  <si>
    <t xml:space="preserve">Para el suministro y aplicación de pintura termoplástica </t>
  </si>
  <si>
    <t>SOP-739-2017 CA1 NESTOR GUERRERO SEGURA</t>
  </si>
  <si>
    <t>NESTOR GUERRERO SEGURA</t>
  </si>
  <si>
    <t>Para modificar la cláusula segunda del contrato principal OP-R23-12/16-IR, para disminuir la cantidad de 2,049.32 al monto original pactado en la cláusula mencionada, para quedar en la cantidad total de 2,429,341.93 IVA incluido. Y modificar la cláusula tercera del contrato principal OP-R23-12/16-IR, para que concluya el día 30/06/2017</t>
  </si>
  <si>
    <t>SSP-225-2018 LOSAS VERDES SA DE CV</t>
  </si>
  <si>
    <t>LOSAS VERDES SA DE CV</t>
  </si>
  <si>
    <t>Para la adquisición de barreras centrales separadoras de concreto hidráulico para la Secretaría de Servicios Públicos del Municipio de Monterey, relativo a la licitación pública Nacional Presencial No. SA-DA/06/2018</t>
  </si>
  <si>
    <t>Monto mínimo de 1,600,000 y monto máximo de 4,000,000</t>
  </si>
  <si>
    <t>TES-167-2018 MARIA AMALIA LOZANO SADA</t>
  </si>
  <si>
    <t>MARIA AMALIA LOZANO SADA</t>
  </si>
  <si>
    <t>Para el arrendamiento del bien inmueble descrito en el punto 2.1 del apartado de declaraciones del presente contrato, en la inteligencia de que será utilizado como oficinas de la Coordinación de Parquímetros adscrita a la Dirección de Ingresos de la tesorería Municipal de Monterrey</t>
  </si>
  <si>
    <t>Renta mensual de 113,810.44 IVA incluido, menos retenciones correspondientes.</t>
  </si>
  <si>
    <t>DIF-035-2018 BUSINESS ELITE NETWORK SA DE CV</t>
  </si>
  <si>
    <t>BUSINESS ELITE NETWORK SA DE CV</t>
  </si>
  <si>
    <t>Para realizar en favor del municipio 57 aplicaciones de servicios de fumigación contra insectos rastreros voladores y roedores, excluyendo termina, abeja y fauna (Silvestre urbana) en las 57 áreas, mismos que se encuentran en los 37 espacios de atención del Sistema para el Desarrollo Integral de la Familia del Municipio de Monterrey (DIF Monterrey)</t>
  </si>
  <si>
    <t>809,796.00 IVA incluido</t>
  </si>
  <si>
    <t>SAD-479-2018 LIFETEC SA DE CV</t>
  </si>
  <si>
    <t>Para la adquisición de equipo médico para la clínica cumbres y clínica burócratas de la Dirección de Servicios Médicos municipales de la secretaría de administración.</t>
  </si>
  <si>
    <t>45 días naturales siguientes</t>
  </si>
  <si>
    <t>SAD-481-2018 BIOANALISIS Y SERVICIOS HEMATOLÓGICOS SA DE CV</t>
  </si>
  <si>
    <t>BIOANALISIS Y SERVICIOS HEMATOLÓGICOS SA DE CV</t>
  </si>
  <si>
    <t>Servicios consistentes en banco de sangre en los conceptos de procesamiento, selección de donador, recolección de sangre, análisis, fraccionamiento y almacenamiento.</t>
  </si>
  <si>
    <t>SAD-407-2017 CM.1 LIFETEC SA DE CV</t>
  </si>
  <si>
    <t>Mediante el presente instrumento las partes convienen en modificar la cláusula cuarta del contrato principal para quedar de la siguiente manera: CUARTA(VIGENCIA) ambas partes acuerda que el presente contrato tendrá una vigencia a partir de la firma del mismo, es decir del 28 de marzo de 2017 para concluir el día 15 de febrero de 2018</t>
  </si>
  <si>
    <t>La renta mensual es de : 497,663.2 IVA incluido</t>
  </si>
  <si>
    <t>SAD-482-2018 OSCAR PINEDA GUERRERO</t>
  </si>
  <si>
    <t>OSCAR PINEDA GUERRERO</t>
  </si>
  <si>
    <t>Para el mantenimiento correctivo y/o preventivo de forma mensual a los elevadores y escaleras eléctricas del municipio de monterrey</t>
  </si>
  <si>
    <t>45,356 mensuales IVA incluido</t>
  </si>
  <si>
    <t>OEP-127-2018 EDITORIAL EL PORVENIR SA DE CV</t>
  </si>
  <si>
    <t>EDITORIAL EL PORVENIR SA DE CV</t>
  </si>
  <si>
    <t>Monto máximo de 750,000</t>
  </si>
  <si>
    <t>SSP-226-2018 ILDEFONSO GUSTAVO GARZA TREVIÑO</t>
  </si>
  <si>
    <t>ILDEFONSO GUSTAVO TREVIÑO</t>
  </si>
  <si>
    <t>Para servicios de mantenimiento de áreas verdes para el municipio de monterrey</t>
  </si>
  <si>
    <t>12861262.10 IVA incluido</t>
  </si>
  <si>
    <t>SSP-227-2018 SEMEX SA DE CV Y SERVICIOS PRIMARIOS DE GUERRA SA DE CV</t>
  </si>
  <si>
    <t>SEMEX SA DE CV Y SERVICIOS PRIMARIOS DE GUERRA SA DE CV</t>
  </si>
  <si>
    <t>Para el suministro de materiales para señalamientos viales para el municipio de monterrey</t>
  </si>
  <si>
    <t>Mínimo 11,682,708.2 y máximo 29,206,770.5</t>
  </si>
  <si>
    <t>SSP-228-2018 CONSTRUCTORA NEG SA DE CV</t>
  </si>
  <si>
    <t>CONSTRUCTORA NEG SA DE CV</t>
  </si>
  <si>
    <t xml:space="preserve"> Para el mantenimiento de áreas verdes para el municipio de monterrey</t>
  </si>
  <si>
    <t>SSP-229-2018 OPERADORA VISAR CONTROL SA DE CV</t>
  </si>
  <si>
    <t>Para el mantenimiento de áreas verdes para el municipio de monterrey</t>
  </si>
  <si>
    <t>SSP-230-2018 CONSTRUCTORA Y ARRENDADORA SAN SEBASTIAN</t>
  </si>
  <si>
    <t>CONSTRUCTORA Y ARRENDADORA SAN SEBASTIAN</t>
  </si>
  <si>
    <t>SPP-303-2018 DESARROLLOS HUINALA SA DE CV</t>
  </si>
  <si>
    <t>DESARROLLOS HUINALA SA DE CV</t>
  </si>
  <si>
    <t xml:space="preserve">Para el uso y goce de una superficie de 10,545.28 m2 del bien inmueble ubicado en la avenida Manuel L. Barragán, identificado con número oficial 4900, colonia hogares ferrocarrileros, con código postal 64630, en la ciudad de Monterrey, nuevo león, para destinarlo al uso de la Secretaría de Seguridad pública u Vialidad de Monterrey. </t>
  </si>
  <si>
    <t>350,000 mensuales más IVA</t>
  </si>
  <si>
    <t>SSP-231-2018 CONSTRUCCIONES Y URBANIZACIONES VILLA SA DE CV</t>
  </si>
  <si>
    <t>CONSTRUCCIONES Y URBANIZACIONES VILLA SA DE CV</t>
  </si>
  <si>
    <t>SCO-007-2018 INSTITUTO DE CAPACITACIÓN Y EDUCACIÓN PARA EL TRABAJO AC</t>
  </si>
  <si>
    <t>INSTITUTO DE CAPACITACIÓN Y EDUCACIÓN PARA EL TRABAJO AC</t>
  </si>
  <si>
    <t>Para la certificación de competencias laborales para los servidores públicos del municipio de  Monterrey.</t>
  </si>
  <si>
    <t>TES-168-2018 PROYECTOS INMOBILIARIOS OLIMPIA SA DE CV</t>
  </si>
  <si>
    <t>PROYECTOS INMOBILIARIOS OLIMPIA SA DE CV</t>
  </si>
  <si>
    <t>Para la adquisición de una casa habitación a fin de que sea otorgada como premio dentro del sorteo denominado “Regio Cumplidor, regio ganador, edición 2018”.</t>
  </si>
  <si>
    <t>3,000,000 IVA incluido</t>
  </si>
  <si>
    <t>Contrato respectivo y entera satisfacción de los documentos entregados.</t>
  </si>
  <si>
    <t>contrato original</t>
  </si>
  <si>
    <t>SSP-182-2016 MODIF. 2 SIMEPRODE</t>
  </si>
  <si>
    <t>SIMEPRODE</t>
  </si>
  <si>
    <t>Para modificar el primer párrafo de la cláusula octava del contrato principal para queda en la siguiente manera: OCTAVA (CONTRAPRESTACION) el municipio deberá pagar a el prestador de servicios la tarifa de $84.84, más el impuesto al valor agregado a razón de tonelada de residuos sólidos y una tarifa de 169.68 , más el IVA por tonelada de confinamiento y traslado al centro de Disposición final de los residuos.</t>
  </si>
  <si>
    <t>Convenio original</t>
  </si>
  <si>
    <t>SOP-804-2017 CONSTRUCCION Y DIRECCION DE OBRA AM SA DE CV</t>
  </si>
  <si>
    <t>Las partes convienen en modificar la cláusula segunda del contrato principal para disminuir la cantidad de 28,247.21 al monto original pactado en la cláusula mencionada, para quedar en la cantidad de 2.271.510.98</t>
  </si>
  <si>
    <t>-28,247.21 más IVA</t>
  </si>
  <si>
    <t>-28,247.21</t>
  </si>
  <si>
    <t>SOP-792-2017 CONSTRUCTORA DEPCO SA DE CV</t>
  </si>
  <si>
    <t xml:space="preserve"> CONSTRUCTORA DEPCO SA DE CV</t>
  </si>
  <si>
    <t>Las partes acuerdan modificar la cláusula tercera del contrato principal  OP-R23(PROREG)-01/17-CP para que inicie el día 25 de noviembre de 2017 y concluya el día 22 de enero de 2018.</t>
  </si>
  <si>
    <t>SOP-776-2017 STRUCTOR CONSTRUCCIONES SA DE CV</t>
  </si>
  <si>
    <t>STRUCTOR CONSTRUCCIONES SA DE CV</t>
  </si>
  <si>
    <t>Para modificar la cláusula segunda del contrato principal OP-R33R-01/17-IR para disminuir la cantidad de 9.09 pesos al monto original pactado en la cláusula mencionada, para quedar en la cantidad total de $3,059,843.80 IVA incluido</t>
  </si>
  <si>
    <t>Reducción de 9.09 pesos</t>
  </si>
  <si>
    <t>SOP-790-2017 DISEÑO INFRAESTRUCTURA Y SERVICIOS SA DE CV</t>
  </si>
  <si>
    <t>DISEÑO INFRAESTRUCTURA Y SERVICIOS SA DE CV</t>
  </si>
  <si>
    <t>Para modificara  la cláusula tercera de “el contrato principal” y sus anexos, celebrado en fecha 17 de agosto de 2017, subsisten y surten los efectos legales correspondientes, a excepción de lo que se contraponga con lo establecido en este convenio y sus anexos.</t>
  </si>
  <si>
    <t>SAD-465-2018 MOD 1 SERVICIO PARA ESTACIONES DE GASOLINA EN MÉXICO SA DE CV</t>
  </si>
  <si>
    <t>SERVICIO PARA ESTACIONES DE GASOLINA EN MÉXICO SA DE CV</t>
  </si>
  <si>
    <t>Las partes convienen en modificar la cláusula tercera del contrato principal para quedar de la siguiente manera: TERCERA: (CONSUMO Y MONTO MAXIMO) ambas partes acuerda que el suministro de combustible de gasolina y diésel, es indeterminado, ya que depende de las necesidades específicas de “EL MUNICIPIO”, quedando sujetos a un monto máximo para el ejercicio fiscal 2018, por las siguientes cantidades: GASOLINA: $13,000,000 DIÉSEL: $100,000</t>
  </si>
  <si>
    <t>Ampliación de 2,300,000 IVA incluido</t>
  </si>
  <si>
    <t>SSP-232-2018 LLANTAS Y SERVICIOS SERNA ANAHUAC SA DE CV</t>
  </si>
  <si>
    <t>LLANTAS Y SERVICIOS SERNA ANAHUAC SA DE CV</t>
  </si>
  <si>
    <t>El proveedor se obliga a realizar el favor del municipio el suministro de llantas para la dirección de mantenimiento y equipamiento de edificios de la Secretaría de Administración y/o  para la Secretaria de servicios públicos.</t>
  </si>
  <si>
    <t>Monto mínimo de 4,500,000 y monto máximo de 11,250,000</t>
  </si>
  <si>
    <t>SSP-233-2018 COMERCIALIZADORA DE ACEROS MAQUILAS Y CONSTRUCCION SA DE CV</t>
  </si>
  <si>
    <t>COMERCIALIZADORA DE ACEROS MAQUILAS Y CONSTRUCCION SA DE CV</t>
  </si>
  <si>
    <t>Se obliga a suministrar a favor del municipio el material de acero para la Dirección de Mantenimiento y Equipamiento de oficios de la Secretaría de Administración y para la Secretaría d4e Servicios Públicos del Municipio de Monterrey.</t>
  </si>
  <si>
    <t>Monto mínimo de 2,840,000 y monto máximo de 7,100,000</t>
  </si>
  <si>
    <t>SAD-483-2018 SERVICIO PLAZA JARDIN SA DE CV</t>
  </si>
  <si>
    <t>SERVICIO PLAZA JARDIN SA DE CV</t>
  </si>
  <si>
    <t>El proveedor se obliga en este acto a suministrar en favor del municipio el abastecimiento de combustible de gasolina y diésel PEMEX Magna y PEMEX Premium UBA, de acuerdo a las características y especificaciones para los referidos combustibles que establece PEMES-REFINACION y con la frecuencia que lo necesite el municipio</t>
  </si>
  <si>
    <t>Gasolina: 22,000,000 y Diésel: 14,000,000</t>
  </si>
  <si>
    <t>SAD-484-2018 ALBERTO ABUNDIS</t>
  </si>
  <si>
    <t>c. ALBERTO ABUNDIS</t>
  </si>
  <si>
    <t>Para brindar servicios de atención médica especializada en oncología  a los derechohabientes del Municipio de Monterrey, tanto a trabajadores activos, jubilados, pensionados, así como a familiares de estos que tengan derecho a estos servicios, según las necesidades de atención médica.</t>
  </si>
  <si>
    <t>Monto Máximo de 460,000</t>
  </si>
  <si>
    <t>SDH-513-2018 TROTIME SA DE CV</t>
  </si>
  <si>
    <t>TROTIME SA DE CV</t>
  </si>
  <si>
    <t>Para realizar en favor del municipio los servicios de organización general, coordinación y logística para la realización de la carrera denominada 21k Monterrey 2018 Segunda Edición "Se un Angel" Carrera con Sentido Social que se realizar´+a el dia 22 de abril del 2018.</t>
  </si>
  <si>
    <t>988905.22 IVA INCLUIDO</t>
  </si>
  <si>
    <t>SRA-071-2018 FEDERACION NACIONAL DE MUNICIPIOS DE MEXICO</t>
  </si>
  <si>
    <t>FENAMM</t>
  </si>
  <si>
    <t>para realizar la inscripción y registro del Municipio de Monterrey en la FENAMM, así como la presentación de los diversos servicios señalados en la clausula primera.</t>
  </si>
  <si>
    <t>377,400 excentos de IVA</t>
  </si>
  <si>
    <t>01/01/218</t>
  </si>
  <si>
    <t>SAD-485-2018 TELECOMUNICACIONES Y SERVICIOS DEL NORTE</t>
  </si>
  <si>
    <t>TELECOMUNICACIONES Y SERVICIOS DEL NORTE</t>
  </si>
  <si>
    <t>Contrato para la adecuación de un vehículo para funciones de ambulancia para la Dirección de Servicios Médicos Municipales de la Secretaría de Administración</t>
  </si>
  <si>
    <t xml:space="preserve">60 días naturales </t>
  </si>
  <si>
    <t>SOP-811-2017 C. DIF 1 HUAJUCO CONSTRUCCIONES SA DE CV</t>
  </si>
  <si>
    <t>Las partes acuerdan en modificar la cláusula tercera del contrato principal OP-R33-05/17-IR para que inicie el día 16/12/2017 y concluya el 22/01/2018</t>
  </si>
  <si>
    <t>SOP-802-2017 C. DIF 1 BUFETE URBANISTICO SA DE CV</t>
  </si>
  <si>
    <t>Las partes acuerdan en modificar la cláusula tercera del contrato principal OP-R33-01/17-IR para que inicie el día 24/11/2017 y concluya el 14/01/2018</t>
  </si>
  <si>
    <t>SOP-800-2017 C. DIF 1 RICE DE OBRAS SA DE CV</t>
  </si>
  <si>
    <t xml:space="preserve"> RICE DE OBRAS SA DE CV</t>
  </si>
  <si>
    <t>Las partes acuerdan en modificar la cláusula tercera del contrato principal OP-R33-09/17-CP para que inicie el día 21/11/2017 y concluya el 15/01/2018</t>
  </si>
  <si>
    <t>SOP-802-2017 ADIC. 1 BUFETE URBANISTICO SA DE CV</t>
  </si>
  <si>
    <t>Las partes acuerdan en modificar la cláusula tercera del contrato principal OP-R33-01/17-IR para que concluya el 30/05/2018</t>
  </si>
  <si>
    <t>SOP-825-20172017 C. DIF 1 EDIFICACIONES Y TERRACERIAS DEL NORTE SA DE CV</t>
  </si>
  <si>
    <t>EDIFICACIONES Y TERRACERIAS DEL NORTE SA DE CV</t>
  </si>
  <si>
    <t>Las partes acuerdan en modificar la cláusula tercera del contrato principal OP-R33-06/17-IR para que inicie el día 07/02/2018 y concluya el 11/05/2018</t>
  </si>
  <si>
    <t>SOP-783-2017 ADIC. 1  ARQUITECTURA E INGENIERIA 2000 SA DE CV</t>
  </si>
  <si>
    <t xml:space="preserve"> ARQUITECTURA E INGENIERIA 2000 SA DE CV</t>
  </si>
  <si>
    <t>Las partes acuerdan en modificar la cláusula tercera del contrato principal OP-R33-07/17-CP para que concluya el 30/05/2018</t>
  </si>
  <si>
    <t>SOP-784-2017 ADIC. 1   ARQUITECTURA E INGENIERIA 2000 SA DE CV</t>
  </si>
  <si>
    <t>ARQUITECTURA E INGENIERIA 2000 SA DE CV</t>
  </si>
  <si>
    <t>Las partes acuerdan en modificar la cláusula tercera del contrato principal OP-R33-01/17-CP para que concluya el 30/05/2018</t>
  </si>
  <si>
    <t>SOP-785-2017 ADIC. 1   BUILD TECH PAVIMENTOS ESTAMPADOS Y CONSTRUCCIONES SA DE CV</t>
  </si>
  <si>
    <t>BUILD TECH PAVIMENTOS ESTAMPADOS Y CONSTRUCCIONES SA DE CV</t>
  </si>
  <si>
    <t>Las partes acuerdan en modificar la cláusula tercera del contrato principal OP-R33-02/17-CP para que concluya el 31/05/2018</t>
  </si>
  <si>
    <t>SOP-805-2017 ADIC. 1   RAUL CEREZO TORRES</t>
  </si>
  <si>
    <t>RAUL CEREZO TORRES</t>
  </si>
  <si>
    <t>Las partes acuerdan en modificar la cláusula tercera del contrato principal OP-R33-03/17-IR para que concluya el 30/05/2018</t>
  </si>
  <si>
    <t>SOP-800-2017 ADIC. 1 RICE DE OBRAS SA DE CV</t>
  </si>
  <si>
    <t>RICE DE OBRAS SA DE CV</t>
  </si>
  <si>
    <t>Las partes acuerdan en modificar la cláusula tercera del contrato principal OP-R33-09/17-CP para que concluya el 13/06/2018</t>
  </si>
  <si>
    <t>SOP-806-2017 ADIC. 1 RAUL CEREZO TORRES</t>
  </si>
  <si>
    <t xml:space="preserve"> RAUL CEREZO TORRES</t>
  </si>
  <si>
    <t>Las partes acuerdan en modificar la cláusula tercera del contrato principal OP-R33-02/17-IRpara que concluya el 30/05/2018</t>
  </si>
  <si>
    <t>SOP-799-2017 ADIC. 1  URBANISMOS ROSALES SA DE CV</t>
  </si>
  <si>
    <t>URBANISMOS ROSALES SA DE CV</t>
  </si>
  <si>
    <t>Las partes acuerdan en modificar la cláusula tercera del contrato principal OP-R33-08/17-CP para que concluya el 30/05/2018</t>
  </si>
  <si>
    <t>SOP-826-2017 C. DIF 1 HUAJUCO CONSTRUCCIONES SA DE CV</t>
  </si>
  <si>
    <t>Las partes acuerdan en modificar la cláusula tercera del contrato principal OP-R33-07/17-IR para que inicie el día 27/02/2018 y concluya el 30/05/2018</t>
  </si>
  <si>
    <t>SOP-782-2017 ADIC. 1  HERCULES CONSTRUCCIONES DE MONTERREY SA DE CV</t>
  </si>
  <si>
    <t xml:space="preserve"> HERCULES CONSTRUCCIONES DE MONTERREY SA DE CV</t>
  </si>
  <si>
    <t>Las partes acuerdan en modificar la cláusula tercera del contrato principal OP-R33-06/17-CP para que concluya el 17/06/2018</t>
  </si>
  <si>
    <t>SOP-789-2017 C. DIF 1 DESAROLLADORA DE CAMINOS Y ASFALTOS SUSTENTABLES SA DE CV</t>
  </si>
  <si>
    <t>DESAROLLADORA DE CAMINOS Y ASFALTOS SUSTENTABLES SA DE CV</t>
  </si>
  <si>
    <t>Las partes acuerdan en modificar la cláusula tercera del contrato principal OP-R33-01/17-CP para 26/09/2017 y concluya el 07/02/2018</t>
  </si>
  <si>
    <t>SOP-811-2017 ADIC. 1 HUAJUCO CONSTRUCCIONES SA DE CV</t>
  </si>
  <si>
    <t>Las partes acuerdan en modificar la cláusula tercera del contrato principal OP-R33-05/17-IR para que concluya el 30/05/2018</t>
  </si>
  <si>
    <t>SOP-801-2017 C. DIF 1  MTZ MOBILIARIA SA DE CV</t>
  </si>
  <si>
    <t>MTZ MOBILIARIA SA DE CV</t>
  </si>
  <si>
    <t>Las partes acuerdan en modificar la cláusula tercera del contrato principal OP-R33-10/17-CP para 06/12/2017 y concluya el 30/01/2018</t>
  </si>
  <si>
    <t>SOP-784-2017 C. DIF 1   ARQUITECTURA E INGENIERIA 2000 SA DE CV</t>
  </si>
  <si>
    <t>Las partes acuerdan en modificar la cláusula tercera del contrato principal OP-R33-01/17-CP para 17/10/2017 y concluya el 18/02/2018</t>
  </si>
  <si>
    <t>SOP-783-2017 C. DIF 1     ARQUITECTURA E INGENIERIA 2000 SA DE CV</t>
  </si>
  <si>
    <t>Las partes acuerdan en modificar la cláusula tercera del contrato principal OP-R33-07/17-CP para 17/10/2017 y concluya el 18/02/2018</t>
  </si>
  <si>
    <t>SOP-785-2017 C. DIF 1  BUILD TECH PAVIMENTOS ESTAMPADOS Y CONSTRUCCIONES SA DE CV</t>
  </si>
  <si>
    <t>Las partes acuerdan en modificar la cláusula tercera del contrato principal OP-R33-02/17-CP para 17/10/2017 y concluya el 18/02/2018</t>
  </si>
  <si>
    <t>SOP-786-2017 C. DIF 1 CONSTRUCTORA ROGACU SA DE CV</t>
  </si>
  <si>
    <t xml:space="preserve"> CONSTRUCTORA ROGACU SA DE CV</t>
  </si>
  <si>
    <t>Las partes acuerdan en modificar la cláusula tercera del contrato principal OP-R33-03/17-CP para 29/09/2017  y concluya el 31/01/2018</t>
  </si>
  <si>
    <t>SOP-786-2017 C. MODIF 1 CONSTRUCTORA ROGACU SA DE CV</t>
  </si>
  <si>
    <t>CONSTRUCTORA ROGACU SA DE CV</t>
  </si>
  <si>
    <t>Las partes acuerdan en modificar la cláusula segunda del contrato principal OP-R33-03/17-CP para para aumentar la cantidad de 87,523.70 al monto original para quedar en la cantidad de 6,779,443.12</t>
  </si>
  <si>
    <t>87,523.70 al monto original para quedar en la cantidad de 6,779,443.12</t>
  </si>
  <si>
    <t>SOP-787-2017 C. MODIF 1 STRUCTOR CONSTRUCCIONES SA DE CV</t>
  </si>
  <si>
    <t>Las partes acuerdan en modificar la cláusula segunda del contrato principal OP-R33-04/17-CP para para disminuir la cantidad de 993.69 al monto original para quedar en la cantidad de 4,648,231.22</t>
  </si>
  <si>
    <t>993.69 al monto original para quedar en la cantidad de 4,648,231.22</t>
  </si>
  <si>
    <t>SOP-788-2017  C. DIF 1 PRISMA DESARROLLOS SA DE CV</t>
  </si>
  <si>
    <t>PRISMA DESARROLLOS SA DE CV</t>
  </si>
  <si>
    <t>Las partes acuerdan en modificar la cláusula tercera del contrato principal OP-R33-05/17-CP para 29/09/2017  y concluya el 31/01/2018</t>
  </si>
  <si>
    <t>SOP-782-20172017  C. DIF 1  HERCULES CONSTRUCCIONES DE MONTERREY SA DE CV</t>
  </si>
  <si>
    <t>HERCULES CONSTRUCCIONES DE MONTERREY SA DE CV</t>
  </si>
  <si>
    <t>Las partes acuerdan en modificar la cláusula tercera del contrato principal OP-R33-06/17-CP para 28/09/2017  y concluya el 30/01/2018</t>
  </si>
  <si>
    <t>SOP-780-2017 C. MODIF HQ CONTROL SA DE CV</t>
  </si>
  <si>
    <t>HQ CONTROL SA DE CV</t>
  </si>
  <si>
    <t>Las partes acuerdan en modificar la cláusula segunda del contrato principal SROP-RP-01/17-CP para para aumentar la cantidad de 2,895,338.65 al monto original para quedar en la cantidad de 14,714,674.09</t>
  </si>
  <si>
    <t>2,895,338.65 al monto original para quedar en la cantidad de 14,714,674.09</t>
  </si>
  <si>
    <t>SOP-774-2017 C. DIF 1  EQUIPOL SA DE CV</t>
  </si>
  <si>
    <t>EQUIPOL SA DE CV</t>
  </si>
  <si>
    <t>Las partes acuerdan en modificar la cláusula tercera del contrato principal OP-RP-03/17-CP para que inicie el 03/10/2017  y concluya el 31/12/2017</t>
  </si>
  <si>
    <t>SOP-798-2017C. DIF 1 REALIA CONSTRUCCIONES SA DE CV</t>
  </si>
  <si>
    <t>Las partes acuerdan en modificar la cláusula tercera del contrato principal OP-R23(PROREG)-07/17-CP para que inicie el 20/11/2017  y concluya el 17/01/2018</t>
  </si>
  <si>
    <t>SAD-486-2018  SERVICIO PARA ESTACIONES DE GASOLINA EN MÉXICO SA DE CV</t>
  </si>
  <si>
    <t>El proveedor se obliga por este acto a suministrar en favor del municipio el abastecimiento de combustible de gasolina y diésel PEMEX Magna y/o Regular de 87 Octanos y Pemex Premium y/o BP Premium de 92 Octanos y PEMEX DIÉSEL BP Diésel.</t>
  </si>
  <si>
    <t>Gasolina: 38,000,000 y Diésel 1,000,000</t>
  </si>
  <si>
    <t>SAD-440-2017 MOD 1 SERVICIO PARA ESTACIONES DE GASOLINA DE MEXICO SA DE CV</t>
  </si>
  <si>
    <t>SERVICIO PARA ESTACIONES DE GASOLINA DE MEXICO SA DE CV</t>
  </si>
  <si>
    <t>Para modificar la cláusula tercera quedando  el monto máximo de consumo de gasolina en 20,365,759.87 y Diésel: 87,708.09</t>
  </si>
  <si>
    <t>20,365,759.87 y Diésel: 87,708.09</t>
  </si>
  <si>
    <t>SAD-440-2017 MOD 2 SERVICIO PARA ESTACIONES DE GASOLINA DE MEXICO SA DE CV</t>
  </si>
  <si>
    <t>Para modificar la cláusula tercera quedando  el monto máximo de consumo de gasolina en 24,456,453.46 y Diésel: 87,708.09</t>
  </si>
  <si>
    <t>SAD-443-2017 MOD 1 SERVICIO PLAZA JARDIN SA DE CV</t>
  </si>
  <si>
    <t>Para modificar la cláusula tercera quedando  el monto máximo de consumo de gasolina en 11,827,85.22 y Diésel: 5,848,295.54</t>
  </si>
  <si>
    <t>gasolina en 11,827,885.22 y Diésel: 5,848,295.54</t>
  </si>
  <si>
    <t>DIF-036-2018 DIF NUEVO LEON</t>
  </si>
  <si>
    <t xml:space="preserve"> DIF NUEVO LEON</t>
  </si>
  <si>
    <t xml:space="preserve"> El otorgamiento de una poyo consistente en 60,000 en favor del municipio siendo entregado dicho monto e mediante cheque número 13955 con fecha de expedición 20 de marzo de 2018, sumando se a la cantidad de 60,000 que el municipio aporta para unir el total del proyecto previamente aprobado del DIF NUEVO LEON denominado “Equipamiento de la Unidad Básica de Rehabilitación Caracol”</t>
  </si>
  <si>
    <t>60,000+60,000=120,000</t>
  </si>
  <si>
    <t xml:space="preserve">Vigente mientras el proyecto aprobado y realizado tenga vida útil </t>
  </si>
  <si>
    <t>OEP-128-2018 MULTIMEDIOS SA DE CV</t>
  </si>
  <si>
    <t>MULTIMEDIOS SA DE CV</t>
  </si>
  <si>
    <t>Servicios de comunicación consistentes en la transmisión de spots en canal de televisión y estaciones de radio, para campañas, programas y acciones del gobierno municipal de Monterrey.</t>
  </si>
  <si>
    <t>Monto máximo 5,5000,000 IVA incluido</t>
  </si>
  <si>
    <t xml:space="preserve">SAD-487-2018 PROACTIVA MEDIO AMBIENTE SETASA SA DE CV </t>
  </si>
  <si>
    <t xml:space="preserve"> PROACTIVA MEDIO AMBIENTE SETASA SA DE CV </t>
  </si>
  <si>
    <t xml:space="preserve">Para realizar en favor del municipio los servicios consistentes en la recolección, transporte, tratamiento y disposición final de residuos Peligrosos y Biológico – Infecciosos (RPBI9, generados por las clínicas de servicios médicos municipales de la Secretaría de administración, la presentación de los servicios será de acuerdo a las necesidades y con la frecuencia necesaria solicitada a través de la Dirección de Servicios médicos Municipales de la Secretaría de Administración coyas especificaciones y características se encuentran en el presente contrato. </t>
  </si>
  <si>
    <t>Monto máximo 300,000 IVA incluido</t>
  </si>
  <si>
    <t>SAD-488-2018 BUSINESS ELITE NETWORK SA DE CV</t>
  </si>
  <si>
    <t xml:space="preserve">Para realizar de forma mensual lo servicios consistentes en fumigación contra insectos rastreros voladores y roedores en las instalaciones que ocupan la clínica cumbres ubicada en Avenida Lázaro Cárdenas Numero 1220 colonia Cumbres Primer Sector en Monterrey, Nuevo León y la Colonia Burócratas ubicada en calle Gerardo Torre Días nuero 3541 colonia Burócratas Municipales en Monterrey, Nuevo León. </t>
  </si>
  <si>
    <t>215,311.54 Iva incluido</t>
  </si>
  <si>
    <t xml:space="preserve">SAD-489-2018 AUDIMED SA DE CV </t>
  </si>
  <si>
    <t xml:space="preserve">AUDIMED SA DE CV </t>
  </si>
  <si>
    <t>Para realizar en favor del municipio servicios especializados para estudios de audiometría logo audiometría, adaptación y suministro de aparatos auditivos de acuerdo a las necesidades y frecuencia necesarias solicitada a través de la dirección de servicios médicos municipales de la Secretaría de Administración.</t>
  </si>
  <si>
    <t>SDH-514-2018 CORAZON URBANO AC</t>
  </si>
  <si>
    <t>CORAZON URBANO AC</t>
  </si>
  <si>
    <t>Corazón urbano aporta: 3,386,840 (recursos en especie). El municipio: 3,386 por acción de vivienda, pudiendo ser hasta por un máximo de 1000 acciones de vivienda Transferir a CORAZON URBANO AC la aportación de los beneficiarios por concepto de mano de obra contemplada para realización de la acción de vivienda, cuando este así lo determine expresamente, correspondiente a 680 por Acción de Vivienda, pudiendo ser hasta 1000 acciones de vivienda.</t>
  </si>
  <si>
    <t>SOP-845-2018 CONSTRUCCIONES REFORZADAS S DE CV</t>
  </si>
  <si>
    <t>CONSTRUCCIONES REFORZADAS S DE CV</t>
  </si>
  <si>
    <t>Reparación de socavón en la vialidad en el cruce de palacio de justicia y calle Antonio Trujillo en la Colonia Ferrocarrilera, en el Municipio de Monterrey</t>
  </si>
  <si>
    <t>SOP-846-2018 CONSTRUCCIONES Y DISEÑO BEAM S DE CV</t>
  </si>
  <si>
    <t>CONSTRUCCIONES Y DISEÑO BEAM S DE CV</t>
  </si>
  <si>
    <t xml:space="preserve">Proyecto ejecutivo de ingeniería estructural para el “Proyecto Academia de Policía” que pretende ubicar en el edificio existente en la antigua estación de ferrocarril, ubicado en la calle -m-igual Nieto en la Colonia Industrial y Proyecto Ejecutivo de ingeniería estructural para el parque Alamey, ubicado en Calle Ladron de Guevara y Calle Arista en la Col. Del Norte en el Municipio de Monterrey. </t>
  </si>
  <si>
    <t>SCO-008-2018 TECNOLOGIA SOCIAL PARA EL DESARROLLO SA DE CV</t>
  </si>
  <si>
    <t>TECNOLOGIA SOCIAL PARA EL DESARROLLO SA DE CV</t>
  </si>
  <si>
    <t>Para la evaluación especifica de uso y destino del Fondo de Aportaciones para la Infraestructura Social Municipal (FISM) para el ejercicio fiscal 2015, evaluación especifica de uso y destino del Fondo de Aportaciones para la Infraestructura Social Municipal (FISM) para el ejercicio fiscal 2017, evaluación especifica de cumplimiento normativo de los fondos federales para ejercicio fiscal 2017 FORTASEG-RAMO 23 FORTALECE y la evaluación especifica de desempeño del FORTAMUN para el ejercicio fiscal 2017</t>
  </si>
  <si>
    <t>1,050,960 IVA incluido</t>
  </si>
  <si>
    <t>SOP-847-2018 DESARROLLO Y CONSTRUCCIONES URBANAS SA  DE CV</t>
  </si>
  <si>
    <t>DESARROLLO Y CONSTRUCCIONES URBANAS SA  DE CV</t>
  </si>
  <si>
    <t>Ampliación de edificio de policía C4 que se ubica en área del parque Alamey calle Ladrón de Guevara y Calle Arista en la Col. Del Norte, Monterrey.</t>
  </si>
  <si>
    <t>SOP-848-2018 SERVICIOS ESPECIALIZADOS PARA LA CONSTRUCCION SUSTENTABLE SA DE CV</t>
  </si>
  <si>
    <t xml:space="preserve"> SERVICIOS ESPECIALIZADOS PARA LA CONSTRUCCION SUSTENTABLE SA DE CV</t>
  </si>
  <si>
    <t>Proyecto ejecutivo para la modernización del distribuidor vial en Av. Lázaro Cárdenas y Av. Eugenio Garza Sada (1ra Etapa puente vehicular sobre el rio la silla y PSV de paseo de la Luz hacia Lázaro Cárdenas), en el Municipio de Monterrey.</t>
  </si>
  <si>
    <t>SOP-849-2018 CONSORCIO CONSTRUCTIVO Y PROYECTOS SA DE CV</t>
  </si>
  <si>
    <t xml:space="preserve">Proyecto ejecutivo para la modernización del distribuidor vial ubicado en la Av. Revolución en su cruce con Av. Alfonso Reyes (1ra Etapa puente cuatro carriles norte-sur) en el municipio de monterrey. </t>
  </si>
  <si>
    <t>SOP-850-2018 CONSTRUCCIONES GV DE MONTERREY SA DE CV</t>
  </si>
  <si>
    <t>CONSTRUCCIONES GV DE MONTERREY SA DE CV</t>
  </si>
  <si>
    <t xml:space="preserve">Proyecto ejecutivo para la construcción de la lateral de carretera nacional (1ra etapa) de Av. La Rioja (Fraccionamiento sabino) APIV la Estanzuela, en el municipio de monterrey. </t>
  </si>
  <si>
    <t>TES-169-2018 BANCO BANCREA SA IBM</t>
  </si>
  <si>
    <t>BANCO BANCREA SA IBM</t>
  </si>
  <si>
    <t>Para la celebración de contrato de fideicomiso de administración y pago señalado con el codigo alfanumeroco BP3617, denominado fideicomiso de Proyectos Estrategicos (FIDEPROES) por cuenta y orden del Gobierno del Estado de Nuevo León y los Municipios de Monterrey y San Pedro. Para los fines establecidos en la clausula 6ta.</t>
  </si>
  <si>
    <t>Aportación inicial de 10,000,000 por parte del Municipio de Monterrey, 10,000,000 por parte de FIDEPROES del Estado de Nuevo León y 10,000,000 por parte del Municipio de San Pedro Garza García.</t>
  </si>
  <si>
    <t>La duración que sea necesaria para el cumplimiento de sus fines sin que exceda el termino máximo que permitan o lleguen a permitir la o las leyes de la materia</t>
  </si>
  <si>
    <t>SOP-851-2018 DESARROLLO Y CONSTRUCCIONES URBANAS SA DE CV</t>
  </si>
  <si>
    <t>DESARROLLO Y CONSTRUCCIONES URBANAS SA DE CV</t>
  </si>
  <si>
    <t>Para la adecuación de edificio para la construcción de la academia de policía que se ubicará en la antigua estacón de ferrocarril en calle Miguel Nieto en la Col. Industrial en el Municipio de Monterrey.</t>
  </si>
  <si>
    <t>SOP-852-2018 HQ CONTROL S DE RL DE CV</t>
  </si>
  <si>
    <t xml:space="preserve"> HQ CONTROL S DE RL DE CV</t>
  </si>
  <si>
    <t>Estudios de ingeniería para proyectos estructurales de construcción de recreación, desarrollo social, seguridad pública y puentes vehiculares, estudios para proyectos y soluciones pluviales , diseño de pavimentos, así como trabajos de verificación y validación para percepción de obra en rehabilitación de vialidades, en el municipio de Monterrey.</t>
  </si>
  <si>
    <t>SOP-853-2018 PROYECTOS Y DESARROLLOS SALVE SA DE CV</t>
  </si>
  <si>
    <t>PROYECTOS Y DESARROLLOS SALVE SA DE CV</t>
  </si>
  <si>
    <t>Construcción de habilitación de vialidad en enlace del Camino al Diente en la Carretera Nacional, En el Municipio de Monterrey, NL.</t>
  </si>
  <si>
    <t>OEP-129-2018 TV DE LOS MOCHIS SA DE CV</t>
  </si>
  <si>
    <t>Para servicios de comunicación  consistentes en la transmisión de spots en canal de televisión para campañas, programas y acciones del Gobierno Municipal de Monterrey.</t>
  </si>
  <si>
    <t>3,500,000 IVA incluido</t>
  </si>
  <si>
    <t>SAD-490-2018 INTRAXIS SA DE CV</t>
  </si>
  <si>
    <t>INTRAXIS SA DE CV</t>
  </si>
  <si>
    <t xml:space="preserve">Servicios profesionales y especializados a través de una consultoría especializada en tecnología (personal Desarrollador y diseño de sistemas) para dar continuidad a los proyectos de desarrollo como Bolsa de Trabajo de la Secretaría de Desarrollo Económico y Control de Expedientes de la Secretaría de Desarrollo Urbano y Ecología, el Personal que designe el Prestador de servicios para la realización de los servicios descritos en la cláusula primera del contrato. </t>
  </si>
  <si>
    <t>179,580 más IVA</t>
  </si>
  <si>
    <t>SPP-305-2018 JANNET EUGENIA RAN GEL BANDA</t>
  </si>
  <si>
    <t>JANNET EUGENIA RAN GEL BANDA</t>
  </si>
  <si>
    <t>Para la aplicación y realización de 707 evaluaciones medicas consistentes en los estudios de laboratorio (biométrica, química sanguínea, examen de orina y triglicéridos) estudio de gabinete ( Rayos x, tele de tórax I) e historia clínica ( exploración física del evaluado), de conformidad a  las características, especificaciones y cuotas que se describen en la clausula primera.</t>
  </si>
  <si>
    <t>602,788.20 IVA incluido</t>
  </si>
  <si>
    <t>SSP-188-2017 CONV. MOD 2 ISIDRO RAMON RAMIREZ VERASTEGUI</t>
  </si>
  <si>
    <t xml:space="preserve">Para modificar la cláusula primera y segunda del contrato principal para quedar de la siguiente manera: Se modifica la cláusula primera para para incluir cuadro descriptivo y la cláusula segunda para incluir explicación descriptiva de dos botes distintos. Y para reducir el monto de 5,568,000 a 5,527,168.00. </t>
  </si>
  <si>
    <t>reducir el monto de 5,568,000 a 5,527,168.00</t>
  </si>
  <si>
    <t xml:space="preserve">reducir el monto de 5,568,000 a 5,527,168.00. </t>
  </si>
  <si>
    <t>TES-110-2016 CONV. MOD 1. SEGUROS BANORTE SA DE CV</t>
  </si>
  <si>
    <t xml:space="preserve"> SEGUROS BANORTE SA DE CV</t>
  </si>
  <si>
    <t xml:space="preserve">Para modificar las clausulas cuarta: para modificar el monto máximo de 28,000,000.00 a 33,600,000.00 y en su cláusula sexta para modificar la vigencia e incluir los meses de junio y julio y concluir con un contrato de 14 meses. </t>
  </si>
  <si>
    <t xml:space="preserve"> Se aumenta en la cantidad de: 5,600,000.00</t>
  </si>
  <si>
    <t>SCO-009-2018 ANG</t>
  </si>
  <si>
    <t>ANG</t>
  </si>
  <si>
    <t xml:space="preserve">Para la capacitación en procesos técnicos archivísticos para los servidores públicos del Municipio de Monterrey, de conformidad con las actividades que se detallan en la cláusula primera. </t>
  </si>
  <si>
    <t>SOP-779-2017 CONV MOD CONSTRUCCIONES, PROYECTOS Y SERVICIOS APLICADOS SA DE CV</t>
  </si>
  <si>
    <t>CONSTRUCCIONES, PROYECTOS Y SERVICIOS APLICADOS SA DE CV</t>
  </si>
  <si>
    <t>Para modificar la cláusula segunda del contrato principal OP-RP-01/17-CP para disminuir la cantidad de 1,264,480.73 al monto original para quedar en la cantidad total de 3,215,852.72 IVA incluido.</t>
  </si>
  <si>
    <t>DIF-037-2018 EMERGENCIA MEDICA PROFESIONAL SC</t>
  </si>
  <si>
    <t>EMERGENCIA MEDICA PROFESIONAL SC</t>
  </si>
  <si>
    <t>Para realizar a favor del municipio, los servicios de atención médica de emergencia, urgencias y de unidad de terapia intensiva móvil al llamado, según sea el caso, para los pacientes y/o beneficiarios de las distintas “áreas protegidas”, cuyas direcciones, especificaciones y costos se especifican en tabla anexa a la cláusula segunda.</t>
  </si>
  <si>
    <t>SAD-371-2016 MODIF 2 EMPACADORA Y DISTRIBUIDORA DE CARNES FINAS SAN JUAN SA DE CV</t>
  </si>
  <si>
    <t>EMPACADORA Y DISTRIBUIDORA DE CARNES FINAS SAN JUAN SA DE CV</t>
  </si>
  <si>
    <t>Para modificar la cláusula segunda al contrato principal, en la definición de las variables establecidas en la formula prevista en la cláusula segunda: PV=Precio actualizado. PV=precio vigente a la fecha de actualización, FA=Factor de actualización, Lpca= Índice de precios al consumidor de alimentos por ciudad y por producto correspondiente a la quincena previa al mes del cálculo. ILCB= índice de precios al consumidor de alimentos por ciudad y por producto correspondiente a la quincena previa a la inmediata anterior al mes de cálculo.  Para modificar la cláusula segunda del contrato principal, en la definición de las variables establecidas en la formula prevista en la cláusula segunda: PV=Precio actualizado. PV=precio vigente a la fecha de actualización. FA=Factor de actualización, Lpca= Índice de precios al consumidor de alimentos por ciudad y por producto correspondiente a la quincena previa al mes del cálculo. ILCB= índice de precios al consumidor de alimentos por ciudad y por producto correspondiente a la quincena previa a la inmediata anterior al mes de cálculo.</t>
  </si>
  <si>
    <t>Na</t>
  </si>
  <si>
    <t>SAD-384-2016 MODIF 2 DISTRIBUIDORA DE FRUTAS Y LEGUMBRES LA HORTALIZA SA DE CV</t>
  </si>
  <si>
    <t xml:space="preserve"> DISTRIBUIDORA DE FRUTAS Y LEGUMBRES LA HORTALIZA SA DE CV</t>
  </si>
  <si>
    <t>SAD-491-2018 SERVICIOS TELUM SA DE CV</t>
  </si>
  <si>
    <t>SERVICIOS TELUM SA DE CV</t>
  </si>
  <si>
    <t>Para la prestación de los servicios de internet dedicado a 200 MB bajo las características señaladas en la cláusula primera.</t>
  </si>
  <si>
    <t>SAD-492-2018 SERVICIOS TELUM SA DE CV</t>
  </si>
  <si>
    <t>Para prestar los servicios de telefonía y datos con las características previstas en la cláusula primera para incrementar la capacidad actual de los servicios de telefonía y datos.</t>
  </si>
  <si>
    <t>SDH-514-2018-A CORAZON URBANO AC</t>
  </si>
  <si>
    <t xml:space="preserve"> CORAZON URBANO AC</t>
  </si>
  <si>
    <t>SDH-514-2018-B CORAZON URBANO AC</t>
  </si>
  <si>
    <t>SDH-514-2018-C CORAZON URBANO AC</t>
  </si>
  <si>
    <t>SDH-514-2018-D  CORAZON URBANO AC</t>
  </si>
  <si>
    <t>SDH-514-2018-E CORAZON URBANO AC</t>
  </si>
  <si>
    <t>SOP-751-2017 CONV DIF 1 MARCO ANTONIO MARTINEZ MARTINEZ</t>
  </si>
  <si>
    <t>MARCO ANTONIO MARTINEZ MARTINEZ</t>
  </si>
  <si>
    <t>Para modificar la cláusula tercera del contrato principal OP-R23-08/16-CP, para que inicie el día 8 de abril de 2017 y concluya el día 5 de julio de 2017.</t>
  </si>
  <si>
    <t>SOP-822-2017 CONV MODIF 1 PAVIMENTOS Y CONSTRUCCIONES GARCAN SA DE CV</t>
  </si>
  <si>
    <t>PAVIMENTOS Y CONSTRUCCIONES GARCAN SA DE CV</t>
  </si>
  <si>
    <t>Las partes convienen en modificar la cláusula segunda del contrato principal OP-R23(PDR)-05/17-IR, para aumentar la cantidad de 402,087.08 al monto original pactado en la cláusula mencionada, para quedar en la cantidad total de 2,199,109.83 incluido IVA</t>
  </si>
  <si>
    <t>aumentar la cantidad de 402,087.08 al monto original pactado en la cláusula mencionada, para quedar en la cantidad total de 2,199,109.83 incluido IVA</t>
  </si>
  <si>
    <t>SPP-306-2018 SOLUCIONES Y OPCIONES DE SEGURIDAD PRIVADA SA DE CV</t>
  </si>
  <si>
    <t xml:space="preserve"> SOLUCIONES Y OPCIONES DE SEGURIDAD PRIVADA SA DE CV</t>
  </si>
  <si>
    <t xml:space="preserve">Para el suministro de 200 chalecos antibalas con nivel de protección III-A y placas de cerámica nivel de protección IV, para la Secretaría de Seguridad pública y vialidad de monterrey. </t>
  </si>
  <si>
    <t xml:space="preserve">5905600 IVA incluido </t>
  </si>
  <si>
    <t xml:space="preserve">60 días a partir de la firma del presente instrumento jurídico .l </t>
  </si>
  <si>
    <t>SPP-307-2018 CISEC</t>
  </si>
  <si>
    <t xml:space="preserve"> CISEC</t>
  </si>
  <si>
    <t xml:space="preserve">Contrato de coordinación que tiene por objeto general establecer las bases entre las partes para coordinar las estrategias a efecto de que a los elementos adscritos al municipio les sean aplicadas las evaluaciones de control de confianza, en el marco del Sistema Nacional de Acreditación y control de confianza. </t>
  </si>
  <si>
    <t>Total de evaluación de permanencia(607) 3,945,500 y total de las evaluaciones de nuevo ingresos (100) 650,000</t>
  </si>
  <si>
    <t>SRA-072-2018 SOLUCIONES Y OPCIONES DE SEGURIDAD PRIVADA SA DE CV</t>
  </si>
  <si>
    <t>SOLUCIONES Y OPCIONES DE SEGURIDAD PRIVADA SA DE CV</t>
  </si>
  <si>
    <t>Para la adquisición de 150 chalecos antibalas con nivel de protección III-A y placas cerámicas de nivel de protección IV, para la coordinación de guardia auxiliar adscrita a la Secretaría del Ayuntamiento.</t>
  </si>
  <si>
    <t>60días naturales</t>
  </si>
  <si>
    <t>SRA-073-2018 SOLUCIONES Y OPCIONES DE SEGURIDAD PRIVADA SA DE CV</t>
  </si>
  <si>
    <t>Para la adquisición de equipamiento no letal para la coordinación de guardia auxiliar adscrita a la secretaría del ayuntamiento, bajo las características y especificaciones establecidas en la cláusula primera.</t>
  </si>
  <si>
    <t>SRA-074-2018 TECNOLOGIA AMBIENTA Y COMERCIAL SA DE CV</t>
  </si>
  <si>
    <t>TECNOLOGIA AMBIENTA Y COMERCIAL SA DE CV</t>
  </si>
  <si>
    <t xml:space="preserve">Para el suministro de productos químicos para labores de emergencia de la dirección de protección civil de la secretaría del ayuntamiento, cuyas especificaciones y características se detallan en la clausula primera. </t>
  </si>
  <si>
    <t>30 días naturales</t>
  </si>
  <si>
    <t>SSP-234-2018 HEGV INDUSTRIAL SA DE CV</t>
  </si>
  <si>
    <t>HEGV INDUSTRIAL SA DE CV</t>
  </si>
  <si>
    <t>Para la adquisición de uniformes para el personal operativo de la Secretaría de Servicios públicos.</t>
  </si>
  <si>
    <t>TES-168-2018 CONV MOD 1 PROYECTOS INMOBILIARIOS OLIMPIA SA DE CV</t>
  </si>
  <si>
    <t>Para la modificación de la cláusula decimosexta (modalidad de pago) del contrato principal, La modalidad de pago será mediante transferencia bancaria a nombre de la persona moral PROYECTOS INMOBILIARIOS OLIMPIA SA DE CV y se realizará en una sola exhibición el proveedor deberá presentar, la documentación completa y debidamente requisitada para realizar el pago correspondiente en: a) Copia de recibido de la factura entre4gada a ganador de la casa; b) Copia de acuse de recibido de la garantía de cumplimiento de contrato; c) Los documentos que acrediten la entrega del bien inmueble; d) Dicha documentación deberá presentarse en la] dirección de Adquisiciones de la Secretaría de Administración, ubicada en el Segundo piso del palacio municipal de la ciudad de monterrey, sito en la calle Zaragoza sur s/n (Zona centro) de la ciudad de Monterrey, Nuevo León; e) La fecha de pago no excederá de 45 días naturales posteriores a la presentación de la documentación respectiva previa validación de la factura correspondiente por la Tesorería Municipal de Monterrey, a plena satisfacción de la Dirección de Recaudación Inmobiliaria de la Tesorería Municipal, Según sea el caso, la cuales avalaran la comprobación de la entrega del bien inmueble adquirido, siendo aceptada y autorizada por el Tesorero Municipal.  En caso que el proveedor no presente en tiempo y forma la documentación requerida, la fecha de pago se recorrerá el mismo número de día que dura el retraso.  El pago se efectuará por parte de la Dirección e egresos de la Tesorería Municipal de Monterrey, previa entrega de la documentación correspondiente, para lo cual es necesario que la factura que presente el proveedor reúna los requisitos fiscales que establece la legislación vigente en la materia, en caso de no ser así, el municipio no gestionará el pago a el proveedor, hasta tanto no se subsanen dichas omisiones</t>
  </si>
  <si>
    <t>SCO-010-2018 JAL CONSULTING &amp; COMPUTER SERVICES SC</t>
  </si>
  <si>
    <t xml:space="preserve"> JAL CONSULTING &amp; COMPUTER SERVICES SC</t>
  </si>
  <si>
    <t>Se obliga a realizar en favor del municipio los servicios de evaluación, diagnóstico y revisión asimilables a auditoria de los procesos y documentación, que culminarán en la elaboración de libros blancos de los programas de reestructura y contratación de financiamiento 2016 y modernización y mantenimiento de parque luminario de Monterrey.</t>
  </si>
  <si>
    <t>4,176,000 IVA incluido</t>
  </si>
  <si>
    <t>SCO-011-2018 SARGEN ASESORES SC</t>
  </si>
  <si>
    <t xml:space="preserve"> SARGEN ASESORES SC</t>
  </si>
  <si>
    <t xml:space="preserve">Para realizar el favor del municipio los servicios profesionales de consultoría y asesoría para la evaluación, diagnóstico y revisión asimilables a auditoria a los progresos y documentación respectiva del Programa “Útiles Útiles” a cargo de la Secretaría de Desarrollo Social del Municipio de Monterrey. </t>
  </si>
  <si>
    <t>1,100,000 IVA incluido</t>
  </si>
  <si>
    <t>SCO-012-2018 JAL CONSULTING &amp; COMPUTER SERVICES SC</t>
  </si>
  <si>
    <t>JAL CONSULTING &amp; COMPUTER SERVICES SC</t>
  </si>
  <si>
    <t xml:space="preserve">Para realizar el favor del municipio los servicios profesionales de consultoría y asesoría para la evaluación, diagnóstico y revisión asimilables a auditoria a los progresos y documentación respectiva del Programa “Vialidades Regias Etapas I y II” y del “Programa Vialidades Regias en tu colonia” ejecutados ambos por la Secretaría de Obras Públicas del Municipio de Monterrey. </t>
  </si>
  <si>
    <t>6,310,400 IVA incluido</t>
  </si>
  <si>
    <t>SOP-694-2015 ADICIONAL 2 VITESA CONSTRUCTORA SA DE CV</t>
  </si>
  <si>
    <t>VITESA CONSTRUCTORA SA DE CV</t>
  </si>
  <si>
    <t>Las partes convienen en modificar la cláusula segunda del contrato principal OP-R23-20/15-IR para aumentar la cantidad de 42,929.90 al monto original pactado en la cláusula mencionada, para quedar en la cantidad total de 3,749,972.09 IVA incluido</t>
  </si>
  <si>
    <t>Aumento en 42,929.90 para quedar en 3,749,972.09 IVA incluido</t>
  </si>
  <si>
    <t>SOP-825-2017 CONV. AD. 1 EDIFICACIONES Y TERRACERIAS DEL NORTE SA DE CV</t>
  </si>
  <si>
    <t>Las partes convienen en modificar la cláusula tercera del contrato principal OP-R33-06/17-IR para que concluya el 11/05/2018</t>
  </si>
  <si>
    <t>SOP-826-2017 CONV. AD. 1 HUAJUCO CONSTRUCCIONES SA DE CV</t>
  </si>
  <si>
    <t>Las partes acuerdan en modificar la cláusula tercera del contrato principal OP-R33-07/17-IR, para que concluya el día 30/05/2018</t>
  </si>
  <si>
    <t>SOP-788-2017 CONV. AD. 1 PRISMA DESARROLLOS SA DE CV</t>
  </si>
  <si>
    <t>Las partes acuerdan en modificar la cláusula tercera del contrato principal OP-R33-05/17-CP, para que concluya el día 15/06/2018</t>
  </si>
  <si>
    <t>SOP-801-2017 CONV. AD. 1 MTZ MOBILIARIA SA DE CV</t>
  </si>
  <si>
    <t>Las partes acuerdan en modificar la cláusula tercera del contrato principal OP-R33-10/17-CP, para que concluya el día 30/05/2018</t>
  </si>
  <si>
    <t>SOP-812-2017 PROVEEDORA PARA LA CONSTRUCCION REGIOMONTANA SA DE CV</t>
  </si>
  <si>
    <t>PROVEEDORA PARA LA CONSTRUCCION REGIOMONTANA SA DE CV</t>
  </si>
  <si>
    <r>
      <t xml:space="preserve">Las partes acuerdan en modificar la cláusula tercera del contrato principal OP-R33-02/17-CP, </t>
    </r>
    <r>
      <rPr>
        <sz val="12"/>
        <color theme="1"/>
        <rFont val="Calibri"/>
        <family val="2"/>
        <scheme val="minor"/>
      </rPr>
      <t xml:space="preserve">para que inicie el día 18/12/2017 y concluya </t>
    </r>
    <r>
      <rPr>
        <sz val="12"/>
        <color rgb="FF000000"/>
        <rFont val="Calibri"/>
        <family val="2"/>
        <scheme val="minor"/>
      </rPr>
      <t>el día 10/06/2018</t>
    </r>
  </si>
  <si>
    <t>SOP-854-2018 DISEÑO INFRAESTRUCTURA Y SERVICIOS SA DE CV</t>
  </si>
  <si>
    <t xml:space="preserve">Ampliación de cuarto carril en la carretera nacional del Norte a sur de la Col Satélite a la Col. Estanzuela, en el Municipio de Monterrey. </t>
  </si>
  <si>
    <t>SOP-855-2018 ADK CONSTRUCCIONES SA DE CV</t>
  </si>
  <si>
    <t>ADK CONSTRUCCIONES SA DE CV</t>
  </si>
  <si>
    <t>Mejoramiento de espacios públicos ubicados en calles cerro de Quetzal, cerro del Colibrí entre Av. Pedro Infante y Joaquín Parda ve en la Col. Cumbres Oro, en el Municipio de Monterrey, N.L.</t>
  </si>
  <si>
    <t>SOP-856-2018 GFM INGENIEROS CONSTRUCTORES SA DE CV</t>
  </si>
  <si>
    <t xml:space="preserve"> Mejoramiento de espacios públicos ubicado en calles Luis Rodriguez Góngora, Miguel Cervantes, Enrique Mena y Emilio Sade, en la colonia Trazo Mao (Alianza), Municipio de Monterrey. </t>
  </si>
  <si>
    <t>SOP-857-2018 PAVIMENTOS Y CONSTRUCCIONES GARCAN SA DE CV</t>
  </si>
  <si>
    <t>Mejoramiento de espacios públicos ubicados en calles Tesorería y Patrimonio, entre Congreso Norte y Asistencia en la Colonia Nueva Estanzuela, en el Municipio de Monterrey.</t>
  </si>
  <si>
    <t>SPP-308-2018 UNION POR EL DESARROLLO DE CORAZONES MEXICANOS AC</t>
  </si>
  <si>
    <t>UNION POR EL DESARROLLO DE CORAZONES MEXICANOS AC</t>
  </si>
  <si>
    <t>Para realizar en favor del municipio los servicios profesionales, científicos y técnicos integrales para el desarrollo de los siguientes proyectos para la prevención social de la Violencia y la delincuencia con la participación ciudadana y con las características y especificaciones que se detallan en la cláusula primera. 1) Jóvenes en Prevención; 2) Justicia cívica, buen gobierno y cultura de la legalidad. 3) Policía de Proximidad y 4) Prevención de violencia de genero</t>
  </si>
  <si>
    <t>5334835.05 IVA incluido</t>
  </si>
  <si>
    <t>SPP-309-2018 INSTITUTO SUPERIOR DE SEGURIDAD PUBLICA DEL ESTADO DE DURANGO</t>
  </si>
  <si>
    <t>INSTITUTO SUPERIOR DE SEGURIDAD PUBLICA DEL ESTADO DE DURANGO</t>
  </si>
  <si>
    <t xml:space="preserve">Para impartir en favor del municipio cursos para la profesionalización de la capacitación en el tema de “Competencias básicas de la función policial” y la #valuación de competencias básicas” para 224 elementos policiales de la Secretaría de Seguridad Pública y Vialidad de Monterrey, de acuerdo a las metas acordadas en el Anexo Técnico del Convenio específico de adhesión FORTASEG 2018, Sub-programa profesionalización de las instituciones de seguridad pública, considerando las actividades detalladas en la cláusula primera. </t>
  </si>
  <si>
    <t>TES-170-2018 GERARDO SALINAS GARZA</t>
  </si>
  <si>
    <t xml:space="preserve">para realizar y entregar el informe en favor del municipio del avaluó de 204 bienes inmuebles propiedad del Municipio de Monterrey, con la finalidad de contar con el valor el comercial de dichos inmuebles determinado por la Ley y Reglamento Federal, que de certeza jurídica de su contenido como tal y así dar cumplimiento a lo establecido en la Ley General de Contabilidad Gubernamental y normativa aplicable en lo relativo al registro y evaluación del patrimonio. </t>
  </si>
  <si>
    <t xml:space="preserve">Será la cantidad equivalente al 1.3 al millar sobre el valor que arrojen los diversos avalúos de los inmuebles relacionados en la clausula primera del contrato. </t>
  </si>
  <si>
    <t>Será la cantidad equivalente al 1.3 al millar sobre el valor que arrojen los diversos avalúos de los inmuebles relacionados en la cláusula primera del contrato.</t>
  </si>
  <si>
    <t>SSP-232-2018 CONV MOD 1 LLANTAS Y SERVICIOS SERNA ANAHUAC SA DE CV</t>
  </si>
  <si>
    <t xml:space="preserve"> LLANTAS Y SERVICIOS SERNA ANAHUAC SA DE CV</t>
  </si>
  <si>
    <t>Para cambiar la cláusula primera, donde entre otros cambios el total asciende a 375,674.99 (antes 375,687.00)</t>
  </si>
  <si>
    <t>Reducción de 11.01 pesos</t>
  </si>
  <si>
    <t xml:space="preserve">SOP-858-2018 CONSTRUCTORA POLITEZZA SA DE CV </t>
  </si>
  <si>
    <t xml:space="preserve">CONSTRUCTORA POLITEZZA SA DE CV </t>
  </si>
  <si>
    <t xml:space="preserve">Para la construcción de drenaje pluvial en la calle Antiguos Ejidatarios y Calle Portales de lso Vales en la Colonia Sector Alianza, en el Municipio de Monterrey. </t>
  </si>
  <si>
    <t>$5,801,390.1 IVA incluido</t>
  </si>
  <si>
    <t>SOP-859-2018 CONSTRUCTORA MOYEDA SA DE CV</t>
  </si>
  <si>
    <t>CONSTRUCTORA MOYEDA SA DE CV</t>
  </si>
  <si>
    <t>Construcción de drenaje pluvial octava etapa (CODO) en la Calle huis Echeverría Alvarez en la colonia Valle de santa Lucia, en el Municipio de Monterrey, NL.</t>
  </si>
  <si>
    <t>SOP-860-2018 EDIFICACIONES Y TERRACERIAS DEL NORTE SA DE CV</t>
  </si>
  <si>
    <t xml:space="preserve">Obras de reconstrucción: 1) construcción de muro de contención en Av. Agnación Morones Prieto en sus cruces con las calles Jose Maria Morelos y Calle Hilario Martinez en la Col Nuevo Repueblo, 2) Reparación de Talud en Av. Revolución en el sentido de Norte-Sur en el Cruce de la Calle Punta del Este en la Col. Primavera, 3) Construcción de Lavaderos de contrato hidráulico en Calles Paseo de las Fuentes Calle Paseo del Agua en la Col Villa de las fuentes, Monterrey, NL. </t>
  </si>
  <si>
    <t>SOP-778-2017 CONV DIF 1 EXCAVACIONES Y PAVIMENTACIONES 216</t>
  </si>
  <si>
    <t>EXCAVACIONES Y PAVIMENTACIONES 216</t>
  </si>
  <si>
    <t>Para modificar la clausula tercera del contrato principal OP-RP-05/17-IR para que inicie el día 8/11/2017 y concluya el 06/01/2018.</t>
  </si>
  <si>
    <t>06/01/2018.</t>
  </si>
  <si>
    <t xml:space="preserve">SOP-735-2017 CONV MODIF 1 CONSTRUCCIONES Y OPERACIONES LIBRA SA DE CV </t>
  </si>
  <si>
    <t xml:space="preserve"> CONSTRUCCIONES Y OPERACIONES LIBRA SA DE CV </t>
  </si>
  <si>
    <t>Para modificar la clausula segunda del contrato principal OP-R23-04/16-CP, para aumentar las cantidades de $730,793.86, al monto original pactado en la cláusula mencionada, para quedar en la cantidad total de 13,155,793.85 incluido IVA.</t>
  </si>
  <si>
    <t>$730,793.86, al monto original pactado en la cláusula mencionada, para quedar en la cantidad total de 13,155,793.85 incluido IVA.</t>
  </si>
  <si>
    <t>SOP-736-2017 CONV ADIC 1 SERVICIOS POLISEMICOS SA DE CV</t>
  </si>
  <si>
    <t>Para modificar la clausula segunda del contrato principal OP-R23-04/16/CP, para aumentar la cantidad de 2,428,275.72 al monto original pactado en la clausula mencionada, para quedar en la cantidad total de 14,853,081.08 incluyendo el IVA.</t>
  </si>
  <si>
    <t>2,428,275.72 al monto original pactado en la cláusula mencionada, para quedar en la cantidad total de 14,853,081.08 incluyendo el IVA.</t>
  </si>
  <si>
    <t>SAD-493-2018 PRAXAIR MEXICO S DE RL DE CV</t>
  </si>
  <si>
    <t>PRAXAIR MEXICO S DE RL DE CV</t>
  </si>
  <si>
    <t xml:space="preserve">Para el suministro en favor del municipio de oxígeno, gases medicinales y accesorios con excepción de los cilindros, concentradores y reguladores, mismos que los reciben en arrendamiento, según los costos estipulados y en comodato en el caso del tanque de oxigeno USP, en adelante SISTEMA de SUMINISTRO que específicamente señala este contrato. </t>
  </si>
  <si>
    <t>Monto Máximo $1,400,000</t>
  </si>
  <si>
    <t>SCO-013-2018 GRUPO ASESOR INGENIA SA DE CV</t>
  </si>
  <si>
    <t>Para realizar en favor del municipio servició de reingeniería de procesos de trabajo, mediante la documentación de procesos en áreas municipales vía procedimientos e instructivos de la dirección de Transparencia , Auditoria y Régimen Interno de la Contraloría Municipal, Dirección de Empleo y Desarrollo Empresarial de la Secretaría de Desarrollo Económico y las Dirección de Promoción y Fomento de Obras, Planeación de Obras y Contratación, Proyectos de Obras Públicas y Control de Obra de la Secretaría de Obras Públicas, de conformidad con las actividades que se detallan en la tabla de la clausula primera.</t>
  </si>
  <si>
    <t>906192.00 (IVA incluido)</t>
  </si>
  <si>
    <t>12 semanas posteriores</t>
  </si>
  <si>
    <t>12 semanas posteriores a la formalización del contrato</t>
  </si>
  <si>
    <t>SCO-014-2018 CORPORACION MEXICANA DE COMERCIO Y SERVICIOS SA DE CV</t>
  </si>
  <si>
    <t>Para realizar en favor del municipio los servicios profesionales de consultoría y asesoría para la evaluación, diagnóstico y revisión asimilables a auditoria a los procesos y documentación respectiva a la adquisición y equipamiento de vehículos de Seguridad Municipal y del Sistema de Seguridad Integral, ambos a cargo de la secretaría de Seguridad Pública y Vialidad de Monterrey, los cuales culminarán en la elaboración y entrega de los Libros Blancos de los mismos , a plena satisfacción por parte de la Contraloría Municipal y/o la Secretaría de Seguridad Pública y Vialidad de Monterrey</t>
  </si>
  <si>
    <t>SAD-483-2018 CONV MOD 1 SERVICIO PLAZA JARDIN SA DE CV</t>
  </si>
  <si>
    <t xml:space="preserve">Para modificar la cláusula segunda del contrato principal, (PRECIOS MAXIMOS DE GASOLINA Y DIESEL) el precio señalado como contraprestación por el suministro de combustible de gasolina y diésel mencionados en la Cláusula primera del presente instrumento jurídico a cargo del proveedor, será variable, los cuales se revisarán de manera mensual durante la vigencia del contrato, con base en los factores de actualización que proporcione la Comisión Reguladora del Energía, a través de la Secretaría de Hacienda y Crédito Público en el Diario Oficial de la Federación. Por lo anterior, el proveedor deberá de presentar de forma mensual, su propuesta de precio para el mes en curso, en la Dirección de Adquisiciones de la Secretaría de Administración, para su análisis y validación. La responsabilidad de control, cómputo y actualización de las cantidades del suministro de gasolina y diésel que solicite el municipio será pro cuenta del proveedor, independiente mente de la contabilidad que a efecto lleve el municipio. </t>
  </si>
  <si>
    <t>SAD-486-2018 CONV MOD 1 SERVICIO PARA ESTACIONES DE GASOLINA EN MEXICO SA DE CV</t>
  </si>
  <si>
    <t>SDH—515-2018 ALMACEN PAPELERO SALDAÑA SA DE CV</t>
  </si>
  <si>
    <t>Para la adquisición de 75,000 paquetes de útiles escolares para el programa denominado “útiles útiles” para el periodo 2018-2019, con la finalidad de proveer a los alumnos de preescolar, primaria y secundaria de las escuelas públicas de Monterrey con ello reducir la deserción educativa pro motivos económico, los paquetes cumplirán lo señalado en la cláusula primera del contrato</t>
  </si>
  <si>
    <t>16,445,262.00 IVA incluido</t>
  </si>
  <si>
    <t>30 días naturales siguientes</t>
  </si>
  <si>
    <t>SOP-861-2018 CONSTRUCTORA COSS BU SA DE CV</t>
  </si>
  <si>
    <t xml:space="preserve"> CONSTRUCTORA COSS BU SA DE CV</t>
  </si>
  <si>
    <t>Para la rehabilitación e vialidades de concreto de la calle nueva independencia entre baja california e Hilario Martinez, calles Castelar entre Jose R. Peña y Morelia, y Calle Tepeyac entre Tlaxcala y Yucatán, en la Col.  Independencia, en el Municipio de Monterrey.</t>
  </si>
  <si>
    <t>SOP-862-2018 CONSTRUCCIONES PAVIMENTO Y EDIFICACIONES SA DE CV</t>
  </si>
  <si>
    <t xml:space="preserve"> CONSTRUCCIONES PAVIMENTO Y EDIFICACIONES SA DE CV</t>
  </si>
  <si>
    <t>Construcción de parque lineal “Julio A. Roca” Ubicado en calle prolongación Alzan entre Julio A. Roca y calle Apolo, en Municipio de Monterrey.</t>
  </si>
  <si>
    <t>SRA-075-2018  ADQUISICIONES INTELIGENTES SA DE CV</t>
  </si>
  <si>
    <t xml:space="preserve"> ADQUISICIONES INTELIGENTES SA DE CV</t>
  </si>
  <si>
    <t>Para el suministro de herramientas y equipó para la Direción de Protección Civil del Municipio de Monterrey, bajo las especificaciones de la tabla anexa a la clausula 1.</t>
  </si>
  <si>
    <t>45 días naturales siguientes a la firma</t>
  </si>
  <si>
    <t>SOP-863-2018 CONSTRUCCIONES PROYECTOS Y SERVICIOS APLICADOS SA DE CV</t>
  </si>
  <si>
    <t>CONSTRUCCIONES PROYECTOS Y SERVICIOS APLICADOS SA DE CV</t>
  </si>
  <si>
    <t>Adecuación vial de ampliación  vialidad de vuelta derecha en av. Lazaro Cardenas en el Cruce con Av. Eugenio Garza Sada hacia el Sur, en el municipio de Monterrey.</t>
  </si>
  <si>
    <t>SPP-310-2018 CAR ONE AMERICANA SA DE CV</t>
  </si>
  <si>
    <t xml:space="preserve"> CAR ONE AMERICANA SA DE CV</t>
  </si>
  <si>
    <t>Para la adquisición de vehículos y patrullas para dar defensa y seguridad al municipio de monterrey, derivado de la licitación pública SA-DA/11/2018 (Partida 2)</t>
  </si>
  <si>
    <t>A la entrega de la totalidad de los bienes a más tardar 60 días naturales posteriores a la formalización del contrato</t>
  </si>
  <si>
    <t>SPP-311-2018 CAR ONE MONTERREY SA DE CV</t>
  </si>
  <si>
    <t>CAR ONE MONTERREY SA DE CV</t>
  </si>
  <si>
    <t>Para la adquisición de vehículos y patrullas para dar defensa y seguridad al municipio de monterrey, derivado de la licitación pública SA-DA/11/2018 (partida 1)</t>
  </si>
  <si>
    <t>SCO-015-2018 CARLA EUGENIA NAZAR DE ALVA</t>
  </si>
  <si>
    <t>CARLA EUGENIA NAZAR DE ALVA</t>
  </si>
  <si>
    <t xml:space="preserve">Se obliga a realizar en favor del municipio lo servicios de consultoría, asesoría y apoyo en materia de transparencia y ética municipal, consistentes en asesoría y verificación del cumplimiento de la normatividad aplicable para la publicación de información; en recomendaciones de transparencia y mejora de portales y procedimientos relevantes; en asesoría relacionada con indicadores y evaluaciones nacionales y locales, en recomendaciones en materia de transparencia , así como la emisión de normatividad municipal para regular estos aspectos, así como los relacionados con la promoción de la ética y la integridad. </t>
  </si>
  <si>
    <t>248000 + IVA</t>
  </si>
  <si>
    <t>SOP-814-2017 CONV MOD 2 KELVIN CONSTRUCCIONES SA DE CV</t>
  </si>
  <si>
    <t>Para modificar la cláusula segunda del contrato principal no. OP-R23(PFORTALECE)02/17-CP para aumentar la cantidad de 2,826,090.40 al monto original pactado en la cláusula mencionada, para quedar en la cantidad total de 22,800,666.38 IVA incluido</t>
  </si>
  <si>
    <t>aumentar la cantidad de 2,826,090.40 al monto original pactado en la cláusula mencionada, para quedar en la cantidad total de 22,800,666.38 IVA incluido</t>
  </si>
  <si>
    <t>SOP-823-2017 CONV. MOD HUGO ORTIZ MONTOYA</t>
  </si>
  <si>
    <t>HUGO ORTIZ MONTOYA</t>
  </si>
  <si>
    <t>Para modificar la cláusula segunda del contrato principal no. OP-R23(PDR)06/17-CP para aumentar la cantidad de 338,250.48 al monto original pactado en la cláusula mencionada, para quedar en la cantidad total de 2,503,064.18 IVA incluido</t>
  </si>
  <si>
    <t>aumentar la cantidad de 338,250.48 al monto original pactado en la cláusula mencionada, para quedar en la cantidad total de 2,503,064.18 IVA incluido</t>
  </si>
  <si>
    <t>SOP-864-2018 PAVIMENTOS Y CONSTRUCCIONES GARCAN SA DE CV</t>
  </si>
  <si>
    <t>1) Reparación de tubería y registro pluvial en calle fundición y calle aceración en el Fraccionamiento Buenos Aires, 2) Construcción de Parapeto de Concreto en Lateral de la Av. Eugenio Garza Sada entre Senda de Acahual y Paseo del Agua en la Colonia Villa las Fuentes y 3) rehabilitación de Cancha polivalente en Calle Enrique Baca Cedillo y Calle 7 de Enero, Col. CROC en el Municipio de Monterrey, NL.</t>
  </si>
  <si>
    <t>SOP-865-2018 CONTRATISTAS METROPOLITANOS SA DE CV</t>
  </si>
  <si>
    <t>CONTRATISTAS METROPOLITANOS SA DE CV</t>
  </si>
  <si>
    <t>Construcción de estructura para pavimento asfáltico en calle Sicilia de Calle Florencia a la Av. Churubusco, col. Santa Fe, en el Municipio de Monterrey, NL.</t>
  </si>
  <si>
    <t>SOP-751-2017 CONV. ADIC 1 MARCO ANTONIO MARTINEZ MARTINEZ</t>
  </si>
  <si>
    <t>Para modificar la cláusula segunda del Contrato principal OP-R23-08-16-CP para disminuir la cantidad de 8.4 pesos al monto original pactado en la cláusula mencionada, para quedar en la cantidad total de 9,755,457.2 IVA incluido.</t>
  </si>
  <si>
    <t>8.4 pesos al monto original pactado en la cláusula mencionada, para quedar en la cantidad total de 9,755,457.2 IVA incluido.</t>
  </si>
  <si>
    <t>SAD-494-2018 PRODUCTIVIDAD INTEGRAL EN SISTEMAS SA DE CV</t>
  </si>
  <si>
    <t>PRODUCTIVIDAD INTEGRAL EN SISTEMAS SA DE CV</t>
  </si>
  <si>
    <t>Para la prestación de servicios de actualización y soporte del GRP INFOFIN en su modulo de caja ed cobro.</t>
  </si>
  <si>
    <t>348,000 IVA incluido</t>
  </si>
  <si>
    <t>SPP-312-2018 INVESTMENT CAPITAL PARTNERS SA DE CV</t>
  </si>
  <si>
    <t xml:space="preserve"> INVESTMENT CAPITAL PARTNERS SA DE CV</t>
  </si>
  <si>
    <t>para la adquisiciónde 40 bicicletas para policia</t>
  </si>
  <si>
    <t>60 días naturaels posteriores a la celebración del contrato</t>
  </si>
  <si>
    <t>SDH-514-2018-F CORAZON URBANO AC</t>
  </si>
  <si>
    <t>EL objeto del presente Convenio consiste en coordinar esfuerzos y destinar recursos para la realización del programa de mejoramiento de vivienda y del entorno urbano en el municipio de Monterrey, Nuevo León, mediante la implementación de acciones que contemplan la organización vecinal, la capacitación y el mejoramiento de hasta 1000-mil viviendas en el citado municipio.</t>
  </si>
  <si>
    <t>Municipio aporta 3,386,849</t>
  </si>
  <si>
    <t>SDH-514-2018-G CORAZON URBANO AC</t>
  </si>
  <si>
    <t>SDH-514-2018-H CORAZON URBANO AC</t>
  </si>
  <si>
    <t>SSP-225-2018 CM1  LOSAS VERDES SA DE CV</t>
  </si>
  <si>
    <t xml:space="preserve"> LOSAS VERDES SA DE CV</t>
  </si>
  <si>
    <t>Para modificar la clausula quinta del contrato original para quedar: QUINTA. (MONTO MÁXIMO) Se establece como presupuesto máximo para el suministro de barreras centrales separadoras de concreto hidráulico para la Secretaría de Servicios Públicos del Municipio de Monterrey, necesarias para la delimitación de carriles de tráfico en las principales avenidas de la Ciudad, la cantidad de $4,800,000.00 (cuatro millones ochocientos mil pesos 00/100 moneda nacional), ya incluido el Impuesto al Valor Agregado.</t>
  </si>
  <si>
    <t>Monto maximo 4,800,000.00</t>
  </si>
  <si>
    <t>SPP-313-2018 VALERE CONSULTORES SC</t>
  </si>
  <si>
    <t>EL PRESTADOR DE SERVICIOS se obliga a realizar en favor de "EL MUNICIPIO", los servicios profesionales de asesoría y consultoría especializada para la impartición de un curso de capacitación denominado "Actualización Taller de Análisis de Información para el Desarrollo de Productos de Inteligencia", dentro del Programa de Desarrollo, Profesionalización y Certificación Policial, del Anexo Técnico del Convenio Especifico de Adhesión FORTASEG 2018</t>
  </si>
  <si>
    <t>258830.70 IVA INCLUIDO</t>
  </si>
  <si>
    <t>SOP-809-2017 CM1 CONSTRUCCIONES REFORZADAS SA DE CV</t>
  </si>
  <si>
    <t>LAS PARTES convienen en modificar la CLAUSULA SEGUNDA de "EL CONTRATO PRINCIPAL No. OP R23(PFORTALECE)-01/17-CP, para aumentar la cantidad de $ 154,808.11 (Ciento Cincuenta y Cuatro Mil Ochocientos Ocho Pesos 11/100 M.N.) al monto original pactado en cláusula mencionada, para quedar en a cantidad total de $12,054,611.43 (Doce Millones Cincuenta y Cuatro Mil Seiscientos Once Peso muerto Al Valor Agregado Cincuenta y Cuatro Mil Seiscientos Once Pesos 43/100 M.N.), Incluyendo el IVA (Impuesto Al Valor Agregado).</t>
  </si>
  <si>
    <t>aumentar la cantidad de $ 154,808.11 (Ciento Cincuenta y Cuatro Mil Ochocientos Ocho Pesos 11/100 M.N.) al monto original pactado en cláusula mencionada, para quedar en a cantidad total de $12,054,611.43</t>
  </si>
  <si>
    <t>SSP-235-2018 GRUPO YMP SA DE CV</t>
  </si>
  <si>
    <t xml:space="preserve"> GRUPO YMP SA DE CV</t>
  </si>
  <si>
    <t>Para el retiro y confinamiento de 90000 llantas en favor del municipio a fin de que las instalaciones que integran el área de la Secretaría de Servicios Públicos se encuentre en condiciones de salubridad y de esta manera se logre prevenir la propagación de  mosquitos de zika, chikingunya y dengue.</t>
  </si>
  <si>
    <t>TES-171-2018 CALIDAD Y SERVICIO PROFESIONAL SC</t>
  </si>
  <si>
    <t>CALIDAD Y SERVICIO PROFESIONAL SC</t>
  </si>
  <si>
    <t>Para la prestación de servicios legales especializados en la elaboración y seguimiento de disposiciones administrativas en materia Administración, disciplina y ejecución de las finanzas públicas del municipio de Monterrey, dichos servicios tendrán la estructura base que se señala en el considerando primero del presente contrato</t>
  </si>
  <si>
    <t>350,000 más IVA</t>
  </si>
  <si>
    <t>SAD-483-2018 CONV MOD 2 SERVICIO PLAZA JARDIN SA DE CV</t>
  </si>
  <si>
    <t>Para modificar la cláusula tercera del contrato original y quedar un ampliación de los montos  para quedar: Gasolina: 25,200,000;  Diésel: 18,000,000, para un total de monto máximo de contrato de 43,200,000</t>
  </si>
  <si>
    <t>Incremento de 7,200,000, para pasar de 36,000,000 a 43,200,000</t>
  </si>
  <si>
    <t>SAD-450-2017 CONV MOD 1 AT&amp;T COMUNICACIONES DIGITALES S DE RL DE CV</t>
  </si>
  <si>
    <t>AT&amp;T COMUNICACIONES DIGITALES S DE RL DE CV</t>
  </si>
  <si>
    <t>Incremento del monto pasando de 928271.63 a  1,080,932.03, con un aumento de  $152,660.40</t>
  </si>
  <si>
    <t>SAD-486-2018 CONV MOD 2 SERVICIO PARA ESTACIONES DE GASOLINA EN MEXICO SA DE CV</t>
  </si>
  <si>
    <t>Para modificar la cláusula tercera del contrato principal, para quedar: TERCERA. - (CONSUMO Y MONTO MAXIMO) Ambas partes acuerdan que el suministro combustible de gasolina y diésel, es indeterminado, ya que depende de las necesidades específicas de "EL MUNICIPIO" quedando sujetos a un monto máximo para el ejercicio fiscal 2018-dos mil dieciocho, por las siguientes cantidades: GASOLINA: $45,800,000.00 cuarenta y cinco millones ochocientos mil pesos 00/100 Moneda Nacional). Incluido el Impuesto al Valor Agregado; DIÉSEL: $ 1,000,000.00 un millón de pesos 00/100, Moneda Nacional), Incluido el Impuesto al Valor Agregado. Las cantidades estimadas de monto máximo son enunciativas e indicativas, mas no limitativas ni obligatorias para el consumo de "EL MUNICIPIO". Por lo cual la prestación de los servicios se hará de acuerdo a las necesidades y solicitudes que realice "EL MUNICIPIO".</t>
  </si>
  <si>
    <t>Total de 46,800,000.00</t>
  </si>
  <si>
    <t>TES-145-2017 CM1 SEGUROS BANORTE SA DE CV GRUPO FINANCIERO BANORTE</t>
  </si>
  <si>
    <t>SEGUROS BANORTE SA DE CV GRUPO FINANCIERO BANORTE</t>
  </si>
  <si>
    <t>Para modificar la cláusula segunda del contrato original y quedar: SEGUNDA. (PRECIO POR SERVICIO) El precio señalado como contraprestación por la contratación de los servicios mencionados en la Cláusula Primera y el Anexo del presente Contrato a cargo del PROVEEDOR", será la cantidad de $ 41,871,277.87 cuarenta y un millones ochocientos setenta y un mil doscientos setenta y siete pesos 87/100 Moneda Nacional), ya incluido el Impuesto al Valor Agregado, correspondiente al Lote Completo (Partidas No. 1 y 2) dentro de la Licitación Pública Nacional Presencial Número SA-DA35/2017, las cuales se describen a continuación: (Ver contrato)</t>
  </si>
  <si>
    <t>SPP-296-2017 COV MOD 1 INTEGRACIÓN DE SISTEMAS DE AVANZADA TECNOLOGIA SA DE CV</t>
  </si>
  <si>
    <t>INTEGRACIÓN DE SISTEMAS DE AVANZADA TECNOLOGIA SA DE CV</t>
  </si>
  <si>
    <t xml:space="preserve"> Se modifican 3 partidas del cuadro que se encuentra en la cláusula segunda del contrato principal, para quedar como se  señala en la cláusula segunda del convenio modificatorio.</t>
  </si>
  <si>
    <t>SDH-516-2018 ENCUENTRO MUNDIAL DE VALORES ABP</t>
  </si>
  <si>
    <t>ENCUENTRO MUNDIAL DE VALORES ABP</t>
  </si>
  <si>
    <t xml:space="preserve">Se obliga a donar a la Donataria, en una sola exhibición la cantidad de 500,000 en apoyo al Decimo Encuentro Mundial de Valores a celebrarse en esta ciudad de Monterrey, Nuevo León del 12 al 14 de octubre de 2018 con sede en el Auditorio Pabellón M, teniendo como objetivo dicho evento, el promover una reorganización pacifica de la sociedad para solucionar problemáticas actuales. </t>
  </si>
  <si>
    <t>A la entrega del informe descrito en la cláusula séptima</t>
  </si>
  <si>
    <t>SSP-189-2017 CV1 INDUSTRIAS SOLA BASIC SA DE CV</t>
  </si>
  <si>
    <t>INDUSTRIAS SOLA BASIC SA DE CV</t>
  </si>
  <si>
    <t>Para modificar la cláusula 7.2. indicadores de calidad en la prestación del servicio en el primer párrafo inciso A. Tasa máxima de averías del anexo 2 del contrato principal.</t>
  </si>
  <si>
    <t>SSP-189-2017 CV2 INDUSTRIAS SOLA BASIC SA DE CV</t>
  </si>
  <si>
    <t xml:space="preserve">Para la modificación del Anexo 1 (Definiciones) del contrato principal agregando una nueva definición al glosario la cual llevara por título 2NUEVO PUNTO d DE LUZ” del Anexo 2 (PROPUESTA TÉCNICA) del contrato principal que quedara redactado como se presenta en la cláusula tercera del convenio. </t>
  </si>
  <si>
    <t>SDH-517-2018 PATRONATO DE BOMBEROS DE NUEVO LEON</t>
  </si>
  <si>
    <t>PATRONATO DE BOMBEROS DE NUEVO LEON</t>
  </si>
  <si>
    <t>Para la donación de 9,650,000  en apoyo al cumplimiento del objeto de la asociación.</t>
  </si>
  <si>
    <t>TES-154-2018 CM1 GRANTE INMOBILIARIA SA DE CV</t>
  </si>
  <si>
    <t>Para modificar la vigencia del contrato y quedar a partir del 1 de enero de 2018 hasta el 31 de diciembre de 2018</t>
  </si>
  <si>
    <t>SAD-444-2017-BIS CM1 SERVICIO PLAZA JARDIN SA DE CV</t>
  </si>
  <si>
    <t>Para modificar la cláusula tercera del contrato principal, para quedar: TERCERA. - (CONSUMO Y MONTO MAXIMO) Ambas partes acuerdan que el suministro combustible de gasolina y diésel, es indeterminado, ya que depende de las necesidades específicas de "EL MUNICIPIO" quedando sujetos a un monto máximo para el ejercicio fiscal 2018-dos mil dieciocho, por las siguientes cantidades: GASOLINA: $7,046,300.64 cuarenta y cinco millones ochocientos mil pesos 00/100 Moneda Nacional). Incluido el Impuesto al Valor Agregado; DIÉSEL: $ 2,584,635.72 un millón de pesos 00/100, Moneda Nacional), Incluido el Impuesto al Valor Agregado. Las cantidades estimadas de monto máximo son enunciativas e indicativas, mas no limitativas ni obligatorias para el consumo de "EL MUNICIPIO". Por lo cual la prestación de los servicios se hará de acuerdo a las necesidades y solicitudes que realice "EL MUNICIPIO".</t>
  </si>
  <si>
    <t>SPP-314-2018 INTEGRACION DE SISTEMAS DE AVANZADA TECNOLOGIA SA DE CV</t>
  </si>
  <si>
    <t>INTEGRACION DE SISTEMAS DE AVANZADA TECNOLOGIA SA DE CV</t>
  </si>
  <si>
    <t xml:space="preserve">Se obliga a suministrar un sistema integral de GPS y cámaras de videograbación en Patrullas y vehículos para la Secretará de Seguridad pública y Vialidad de Monterrey, en la cantidad y especificaciones previstas en la cláusula primera del contrato. </t>
  </si>
  <si>
    <t>30 días naturales a partir de la firma del contrato</t>
  </si>
  <si>
    <t>SRA-069-2018 CM1 JESUS IGNACIO SAMPOGNA GARZA</t>
  </si>
  <si>
    <t>SDH-510-2018 CM1 CLARISSA COLLENZI COLONNELLO</t>
  </si>
  <si>
    <t>SDH-509-2018 CM1 JORGE TOMAS NAUDIN WILLIAMS</t>
  </si>
  <si>
    <t>SDH-507-2018 CM1 GILBERTO ALEJANDRO BRETON TREJO</t>
  </si>
  <si>
    <t>SOP-866-2018 CONSTRUCTORA E INMOBILIARIA SALINAS CISA SA DE CV</t>
  </si>
  <si>
    <t>CONSTRUCTORA E INMOBILIARIA SALINAS CISA SA DE CV</t>
  </si>
  <si>
    <t>Adecuación vial y semaforización en la Av. Pablo Gonzalez Garza y Av. San Jerónimo, en el Municipio de Monterrey, NL.</t>
  </si>
  <si>
    <t>SOP-867-2018 CONSTRUCTORA Y ARRENDADORA SAN SEBASTIAN SA DE CV</t>
  </si>
  <si>
    <t>CONSTRUCTORA Y ARRENDADORA SAN SEBASTIAN SA DE CV</t>
  </si>
  <si>
    <t>Adecuación vial vueltas izquierdas en la Av. Eugenio Garza Sada y Av.,. Alfonso Reyes, en el Municipio de Monterrey, NL.</t>
  </si>
  <si>
    <t>SOP-868-2018 EDIFICACIONES Y TERRACERIAS DEL NORTE SA DE CV</t>
  </si>
  <si>
    <t>Construcción de Captado4r pluvial en calles Alejandro Magno y Av. Conquistadores en la Colonia Cumbres, en el Municipio de Monterrey, NL.</t>
  </si>
  <si>
    <t>900,326,24</t>
  </si>
  <si>
    <t>SOP-869-2018 CONSTRUCCIONES Y SERVICIOS MT SA DE CV</t>
  </si>
  <si>
    <t>CONSTRUCCIONES Y SERVICIOS MT SA DE CV</t>
  </si>
  <si>
    <t>Construcción de paso peatonal ubicado en la calle modesto Arreola y calle Emilio Carranza, en la Zona Centro, en el Municipio de Monterrey, NL.</t>
  </si>
  <si>
    <t>SOP-870-2018 REALIA CONSTRUCCIONES SA DE CV</t>
  </si>
  <si>
    <t>Construcción de parque publico lineal, ubicado en la calle no reelección de estación peón en la calle Jaguar en el Municipio de Monterrey, NL.</t>
  </si>
  <si>
    <t>SOP-871-2018 CONSTRUCCIONES Y URBANIZACIONES  DEL PONIENTE SA DE CV</t>
  </si>
  <si>
    <t>CONSTRUCCIONES Y URBANIZACIONES  DEL PONIENTE SA DE CV</t>
  </si>
  <si>
    <t>Rehabilitación de  parque ubicado en la calle Nogal, Pandora, Yeso y Fedra en la Col Valle de Infamativo 4to Sector, Monterrey, NL.</t>
  </si>
  <si>
    <t>SOP-872-2018 CONSTRUCTORA JOMABE SA DE CV</t>
  </si>
  <si>
    <t>CONSTRUCTORA JOMABE SA DE CV</t>
  </si>
  <si>
    <t>Rehabilitación de parque monterrey 400, ubicado en la calle Rodrigo Gómez y Almazán en la Col Carmen Serdán, en el Municipio de Monterrey, NL.</t>
  </si>
  <si>
    <t>SOP-873-2018 BUFETE URBANISTICO SA DE CV</t>
  </si>
  <si>
    <t>Construcción de drenaje pluvial (novena etapa) en la calle Echevarría de la colonia santa lucia, en el municipio de Monterrey</t>
  </si>
  <si>
    <t>18.389.590.76</t>
  </si>
  <si>
    <t>SOP-874-2018 PROVEEDORA PARA LA CONSTRUCCION REGIOMONTANA SA DE CV</t>
  </si>
  <si>
    <t>Construcción de drenaje pluvial en la col.  Villas de la fuentes, en el municipio de Monterrey</t>
  </si>
  <si>
    <t>SOP-875-2018 CONSTRUCTORA LIVIC SA DE CV</t>
  </si>
  <si>
    <t>CONSTRUCTORA LIVIC SA DE CV</t>
  </si>
  <si>
    <t>Rehabilitación de comedor comunitario ubicado en la calle salinas y de la calle garza Garcia en la colonia topo chico, municipio de  monterrey.</t>
  </si>
  <si>
    <t>SOP-876-2018 CONSTRUCTORA LIVIC SA DE CV</t>
  </si>
  <si>
    <t>Rehabilitación de comedor comunitario   ubicado  calle constitución 44 por calle norte en la col. Nueva Estanzuela,  Municipio de Monterrey, NL</t>
  </si>
  <si>
    <t>2.675.986.47</t>
  </si>
  <si>
    <t>SOP-877-2018 CONSTRUCTORA LIVIC SA DE CV</t>
  </si>
  <si>
    <t>Rehabilitación de comedor comunitario   ubicado en la Rubén Jaramillo No 1900 en esquina con calle Palma en la Col. Revolución  Proletaria, Municipio de Monterrey, NL</t>
  </si>
  <si>
    <t>1.995.584.89</t>
  </si>
  <si>
    <t>SOP-878-2018 NESTOR GUERRER SEGURA</t>
  </si>
  <si>
    <t>NESTOR GUERRER SEGURA</t>
  </si>
  <si>
    <t>Rehabilitación de comedor comunitario   ubicado en la calle solidaridad entre Adelita y av. San Martin, en la colonia tierra y libertado, Municipio de Monterrey, NL.</t>
  </si>
  <si>
    <t>SOP-879-2018 CONSTRUCTORA CIRCULO NARANJA SA DE CV</t>
  </si>
  <si>
    <t>CONSTRUCTORA CIRCULO NARANJA SA DE CV</t>
  </si>
  <si>
    <t>Rehabilitación de comedor comunitario   ubicado en la avenida La Alianza entre soldadores y dentistas en la colonia La alianza, Municipio de Monterrey, NL.</t>
  </si>
  <si>
    <t>SOP-880-2018 PAVIMENTOS Y CONSTRUCCIONES GARCAN SA DE CV</t>
  </si>
  <si>
    <t>Rehabilitación de comedor comunitario   ubicado en la calle paseo del mirado r y paseo del Márquez en la Colonia Fomerrey 16, en el Municipio de Monterrey, NL.</t>
  </si>
  <si>
    <t>SOP-881-2018 CONSTRUCTORA MOYEDA SA DE CV</t>
  </si>
  <si>
    <t>CONSTRUCCION DE DRENAJE PLUVIAL (etapa conexión) Y OBRAS INDUCIDAS EN LUIS ECHEVERRIA, EN MONTERREY, N.L</t>
  </si>
  <si>
    <t>SOP-882-2018 CONSTRUCCIONES REFORZADAS SA DE CV</t>
  </si>
  <si>
    <t xml:space="preserve">ESTUDIO DE ESCANEO CON RADAR (GPR) PARA DETECCION DE INFRAESTRUCTURA SUBTERRANEA EN LA AV. GRAL. PABLO GONZALEZ GARZA EN SU CRUCE CON LA AV. SAN JERONIMO EN EL MUNICIPIO DE MONTERREY, N.L. </t>
  </si>
  <si>
    <t>SOP-793-2017 CM1 CONSTRUCCION Y DIRECCIÓN DE OBRA AM SA DE CV</t>
  </si>
  <si>
    <t>CONSTRUCCION Y DIRECCIÓN DE OBRA AM SA DE CV</t>
  </si>
  <si>
    <t>LAS PARTES convienen en modificar la CLÁUSULA SEGUNDA de "EL CONTRATO PRINGPAL No. OP R23 (PROREG) 02/17 OP, para aumentar la cantidad de $ 764,979.88 [Setecientos Sesenta y cuatro Novecientos Setenta y Nueve Pesos B8/100 M.N al monto original pactado en la cláusula mencionada, para quedar en la cantidad total de $5,505,129.47 (Cinco Millones Quinientos Cinco Mi Gento Veintinueve Pesos 47/100 M.N.), Incluyendo el IVA [Impuesto Al Valor Agregado.</t>
  </si>
  <si>
    <t>769,979,88</t>
  </si>
  <si>
    <t>OEP-092-2018 CM1 KLAVE MEDIA SAPI DE CV.pdf</t>
  </si>
  <si>
    <t>KLAVE MEDIA SAPI DE CV.pdf</t>
  </si>
  <si>
    <t>Para modificar el monto máximo hasta la cantidad de 458,360,00 (clausula cuarta) y para modificar la vigencia del contrato del 01/01/2018 al 31/12/2018</t>
  </si>
  <si>
    <t>458,360,00 IVA incluido</t>
  </si>
  <si>
    <t>458,360,00</t>
  </si>
  <si>
    <t>OEP-111-2018 CM1 RTV &amp; PRESS NEWS SA DE CV.pdf</t>
  </si>
  <si>
    <t>RTV &amp; PRESS NEWS SA DE CV.pdf</t>
  </si>
  <si>
    <t>Para modificar el monto máximo hasta la cantidad de 348,000 (clausula cuarta) y para modificar la vigencia del contrato del 01/01/2018 al 31/12/2018</t>
  </si>
  <si>
    <t>OEP-117-2018 CM1 EDITORIAL MONTERREY SA DE CV.pdf</t>
  </si>
  <si>
    <t>EDITORIAL MONTERREY SA DE CV.pdf</t>
  </si>
  <si>
    <t>Para modificar el monto máximo hasta la cantidad de 1,000,000 (clausula cuarta) y para modificar la vigencia del contrato del 01/01/2018 al 31/12/2018</t>
  </si>
  <si>
    <t>1,000,000 IVA incluido</t>
  </si>
  <si>
    <t>OEP-118-2018 AUDITORIO INTEGRAL SA DE CV.pdf</t>
  </si>
  <si>
    <t>AUDITORIO INTEGRAL SA DE CV.pdf</t>
  </si>
  <si>
    <t>Para modificar el monto máximo hasta la cantidad de 1,500,000 (clausula cuarta) y para modificar la vigencia del contrato del 01/01/2018 al 31/12/2018</t>
  </si>
  <si>
    <t>1,500,000 IVA incluido</t>
  </si>
  <si>
    <t>OEP-126-2018 CM1 EL HORIZONTE MULTIMEDIA SA DE CV.pdf</t>
  </si>
  <si>
    <t>EL HORIZONTE MULTIMEDIA SA DE CV.pdf</t>
  </si>
  <si>
    <t>SAD-446-2017 CM1 GRANA SA.pdf</t>
  </si>
  <si>
    <t xml:space="preserve"> GRANA SA.pdf</t>
  </si>
  <si>
    <t>SAD-460-2018 CM1 COMERCIALIZADORA BIOMEDICA INMUNOLOGICA SA DE CV.pdf</t>
  </si>
  <si>
    <t>COMERCIALIZADORA BIOMEDICA INMUNOLOGICA SA DE CV.pdf</t>
  </si>
  <si>
    <t>SAD-462-2018 CM1 ANGIO MEDICAL SA DE CV.pdf</t>
  </si>
  <si>
    <t>ANGIO MEDICAL SA DE CV.pdf</t>
  </si>
  <si>
    <t>SAD-466-2018  CM1 HOMERO ARTURO ZAPATA CHAVIRA.pdf</t>
  </si>
  <si>
    <t>HOMERO ARTURO ZAPATA CHAVIRA.pdf</t>
  </si>
  <si>
    <t>SAD-467-2018 CM1  ANDRES JAIME ORTEGA VAZQUEZ.pdf</t>
  </si>
  <si>
    <t>ANDRES JAIME ORTEGA VAZQUEZ.pdf</t>
  </si>
  <si>
    <t>SAD-468-2018 CM1 JORGE RAMIREZ CAMPOS.pdf</t>
  </si>
  <si>
    <t>JORGE RAMIREZ CAMPOS.pdf</t>
  </si>
  <si>
    <t>SAD-469-2018 CM1 ROBERTO SEPULVEDA BALANDRAN.pdf</t>
  </si>
  <si>
    <t>ROBERTO SEPULVEDA BALANDRAN.pdf</t>
  </si>
  <si>
    <t>SAD-471-2018 CM1 ISAIAS RIOS IBARRA.pdf</t>
  </si>
  <si>
    <t>ISAIAS RIOS IBARRA.pdf</t>
  </si>
  <si>
    <t>SAD-472-2018 CM1 SERGIO GARZA SALINAS.pdf</t>
  </si>
  <si>
    <t>SERGIO GARZA SALINAS.pdf</t>
  </si>
  <si>
    <t>SAD-473-2018 CM1 OSCAR ARMANDO MARTINEZ  GUTIERREZ.pdf</t>
  </si>
  <si>
    <t>OSCAR ARMANDO MARTINEZ  GUTIERREZ.pdf</t>
  </si>
  <si>
    <t>SAD-474-2018 CM1  JOSE ANTONIO DEL CAMPO ABADIANO.pdf</t>
  </si>
  <si>
    <t>JOSE ANTONIO DEL CAMPO ABADIANO.pdf</t>
  </si>
  <si>
    <t>SAD-476-2018 CM1 MARCO ANTONIO ROCAMONTES RAMOS.pdf</t>
  </si>
  <si>
    <t>MARCO ANTONIO ROCAMONTES RAMOS.pdf</t>
  </si>
  <si>
    <t>SAD-477-2018 CM1 LUIS ARMANDO HINOJOSA CANTU.pdf</t>
  </si>
  <si>
    <t>LUIS ARMANDO HINOJOSA CANTU.pdf</t>
  </si>
  <si>
    <t>SAD-478-2018 CM1 LUIS ADRIAN RENDON PEREZ.pdf</t>
  </si>
  <si>
    <t>LUIS ADRIAN RENDON PEREZ.pdf</t>
  </si>
  <si>
    <t>SAD-484-2018 CM1 ALBERTO ABUNDIS.pdf</t>
  </si>
  <si>
    <t>ALBERTO ABUNDIS.pdf</t>
  </si>
  <si>
    <t>SDH-508-2018 CM1 MARGARITA LARRALDE LAGUERA.pdf</t>
  </si>
  <si>
    <t>MARGARITA LARRALDE LAGUERA.pdf</t>
  </si>
  <si>
    <t>SRA-066-2018 CM1 ADRIANA SALAZAR GARZA.pdf</t>
  </si>
  <si>
    <t>ADRIANA SALAZAR GARZA.pdf</t>
  </si>
  <si>
    <t>SRA-067-2018 CM1 ARTURO GUILLERMO MALDONADO GONZALEZ.pdf</t>
  </si>
  <si>
    <t>ARTURO GUILLERMO MALDONADO GONZALEZ.pdf</t>
  </si>
  <si>
    <t>TES-161-2018 CM1 SUPERMERCADOS INTERNACIONALES HEB SA DE CV.pdf</t>
  </si>
  <si>
    <t>SUPERMERCADOS INTERNACIONALES HEB SA DE CV.pdf</t>
  </si>
  <si>
    <t>TES-167-2018 CM1 MARIA AMALIA LOZANO SADA.pdf</t>
  </si>
  <si>
    <t>MARIA AMALIA LOZANO SADA.pdf</t>
  </si>
  <si>
    <t>SOP-883-2018 CONSTRUCTORA MOYEDA SA DE CV</t>
  </si>
  <si>
    <t xml:space="preserve">Para la reparaciación de puente vehicular ubicado en la Av. Fidel Velázquez y Av., Rodrigo Gomez en el Municipio de Monterrey </t>
  </si>
  <si>
    <t>SOP-884-2018 PAVIMENTOS Y CONSTRUCCIONES GARCAN SA DE CV</t>
  </si>
  <si>
    <t xml:space="preserve">Reparación de talud del arroyo seco y carril colonia AMP. Valle del Mirador en el Municipio de Monterrey. </t>
  </si>
  <si>
    <t>SOP-859-2018 CM1 CONSTRUCTORA MOYEDA SA DE CV</t>
  </si>
  <si>
    <t>CLAUSULAS PRIMERA- "LAS PARTES convienen en modificar la CLÁUSULA SEGUNDA de "EL CONTRATO PRINCIPAL" No. OP PROAGUA-01/18-CP, para aumentar la cantidad de $ 1,457,513.76 (Un Millón Cuatrocientos Cincuenta y Siete Mil Quinientos Trece Pesos 76/100 M.N.) al monto original pactado en la cláusula mencionada, para quedar en la cantidad total de $7,386,204.59 (Siete Millones Trescientos Ochenta y Seis Mil Doscientos Cuatro Pesos 59/100 M.N.), Incluyendo el I.V.A. (Impuesto Al Valor Agregado).</t>
  </si>
  <si>
    <t xml:space="preserve">SPP-315-2018  INTEGRACIÓN DE SISTEMAS DE AVANZADA TECNOLOGIA SA DE CV </t>
  </si>
  <si>
    <t xml:space="preserve">INTEGRACIÓN DE SISTEMAS DE AVANZADA TECNOLOGIA SA DE CV </t>
  </si>
  <si>
    <t>Contratación de poliza de mantenimiento, operación, servicios y soporte de sistema de seguridad integral</t>
  </si>
  <si>
    <t>SAD-453-2018 CM1 INMOBILIARIA HFM SA DE CV</t>
  </si>
  <si>
    <t xml:space="preserve"> INMOBILIARIA HFM SA DE CV</t>
  </si>
  <si>
    <t>Para modificar la vigencia del contrato principal  a partir de 01/01/2018 hasta el 31/12/2018</t>
  </si>
  <si>
    <t>SAD-464-2018 CM1 EDIFICIOS DIANA DEL NORTE SA DE CV</t>
  </si>
  <si>
    <t>OEP-090-2018 CM1 DANIELA CANTU ELIZONDO</t>
  </si>
  <si>
    <t>SRA-070-2018 CM1 BIENES AW SA DE CV</t>
  </si>
  <si>
    <t>OEP-123-2018 CM1 LA POLITICA ONLINE MEXICO SA DE CV</t>
  </si>
  <si>
    <t>Para modificar la cláusula cuarta, relacionada al monto máximo de contratación que   será por la cantidad de 278,400 IVA incluido, así como la cláusula quinta relacionada a la vigencia del contrato principal  a partir de 01/01/2018 hasta el 31/12/2018</t>
  </si>
  <si>
    <t>278,400 IVA incluido</t>
  </si>
  <si>
    <t>OEP-121-2018 CM1 EDICIONES DEL NORTE SA DE CV</t>
  </si>
  <si>
    <t>Para modificar la cláusula cuarta, relacionada al monto máximo de contratación que   será por la cantidad de 4,000,000 IVA incluido, así como la cláusula quinta relacionada a la vigencia del contrato principal  a partir de 01/01/2018 hasta el 31/12/2018</t>
  </si>
  <si>
    <t>4,000,000 IVA incluido</t>
  </si>
  <si>
    <t>SPP-318-2018 TOOLS &amp; SERVICES DE MEXICO SA DE CV</t>
  </si>
  <si>
    <t>TOOLS &amp; SERVICES DE MEXICO SA DE CV</t>
  </si>
  <si>
    <t>Para la adquisición de uniformes en el marco del programa FORTASEG 2018, bajo las especificaciones señaladas en la cláusula primera del contrato</t>
  </si>
  <si>
    <t>8,765,816.08 IVA incluido</t>
  </si>
  <si>
    <t>Plazo no mayor a 20 días a partir de la entrega de tallas por parte del personal de la Secretaría de Seguridad Pública y Vialidad.</t>
  </si>
  <si>
    <t>OEP-106-2018 CM1 GRUPO MASS COMUNICACIONES SA DE CV</t>
  </si>
  <si>
    <t>GRUPO MASS COMUNICACIONES SA DE CV</t>
  </si>
  <si>
    <t>Para modificar la cláusula cuarta, relacionada al monto máximo de contratación que   será por la cantidad de 1,000,000 IVA incluido, así como la cláusula quinta relacionada a la vigencia del contrato principal  a partir de 01/01/2018 hasta el 31/12/2018</t>
  </si>
  <si>
    <t>OEP-125-2018 CM1 AXMEN COMPANY SA DE CV</t>
  </si>
  <si>
    <t>Para modificar la cláusula cuarta, relacionada al monto máximo de contratación que   será por la cantidad de 300,000 IVA incluido, así como la cláusula quinta relacionada a la vigencia del contrato principal  a partir de 01/01/2018 hasta el 31/12/2018</t>
  </si>
  <si>
    <t>300,000 IVA incluido</t>
  </si>
  <si>
    <t>OEP-122-2018 CM1 PEDRO DANIEL ORDOÑEZ ELIZONDO</t>
  </si>
  <si>
    <t>OEP-110-2018 CM1 REYNALDO RAMON  LOZANO CAVAZOS</t>
  </si>
  <si>
    <t>REYNALDO RAMON  LOZANO CAVAZOS</t>
  </si>
  <si>
    <t>Para modificar la cláusula cuarta, relacionada al monto máximo de contratación que   será por la cantidad de 348,000 IVA incluido, así como la cláusula quinta relacionada a la vigencia del contrato principal  a partir de 01/01/2018 hasta el 31/12/2018</t>
  </si>
  <si>
    <t>OEP-108-2018  CM1 EN LINEA COMUNICACION CERTEZA INFORMATIVA SA DE CV</t>
  </si>
  <si>
    <t>EN LINEA COMUNICACION CERTEZA INFORMATIVA SA DE CV</t>
  </si>
  <si>
    <t>Para modificar la cláusula cuarta, relacionada al monto máximo de contratación que   será por la cantidad de 417,000 IVA incluido, así como la cláusula quinta relacionada a la vigencia del contrato principal  a partir de 01/01/2018 hasta el 31/12/2018</t>
  </si>
  <si>
    <t>417,000 IVA incluido</t>
  </si>
  <si>
    <t>OEP-099-2018 CM1 ICONIC INTELLIGENCE MEDIA SA DE CV</t>
  </si>
  <si>
    <t>Para modificar la cláusula cuarta, relacionada al monto máximo de contratación que   será por la cantidad de 2,100,000 IVA incluido, así como la cláusula quinta relacionada a la vigencia del contrato principal  a partir de 01/01/2018 hasta el 31/12/2018</t>
  </si>
  <si>
    <t>2,100,000 IVA incluido</t>
  </si>
  <si>
    <t>OEP-124-2018 CM1 PUBLIMAX SA DE CV</t>
  </si>
  <si>
    <t>Para modificar la cláusula cuarta, relacionada al monto máximo de contratación que   será por la cantidad de 4,800,000 IVA incluido, así como la cláusula quinta relacionada a la vigencia del contrato principal  a partir de 01/01/2018 hasta el 31/12/2018</t>
  </si>
  <si>
    <t>4,800,000 IVA incluido</t>
  </si>
  <si>
    <t>OEP-093-2018 CM1 CLAUDETTE BERNADETTE RODRIGUEZ OYERVIDES</t>
  </si>
  <si>
    <t>OEP-102-2018 CM1 MIRADOR DIGITAL SA DE CV</t>
  </si>
  <si>
    <t>Para modificar la cláusula cuarta, relacionada al monto máximo de contratación que   será por la cantidad de 516,000 IVA incluido, así como la cláusula quinta relacionada a la vigencia del contrato principal  a partir de 01/01/2018 hasta el 31/12/2018</t>
  </si>
  <si>
    <t>516,000 IVA incluido</t>
  </si>
  <si>
    <t>SPP-317-2018 HEGV INDUSTRIAL SA DE CV</t>
  </si>
  <si>
    <t xml:space="preserve">Para la adquisición de 1,878 pares de botas tácticas, 760 cintos de gala, 660 pares de zapato chochlo y 100 pares de botas Federica, bajo las especificaciones señaladas en el anexo. </t>
  </si>
  <si>
    <t>5,636,340.24 IVA incluido</t>
  </si>
  <si>
    <t>Plazo no mayor a 20 días a partir de la entrega de tallas por parte del personal de la Secretaría de Seguridad Pública y Vialidad</t>
  </si>
  <si>
    <t>TES-148-2018 CM1 SOLUCIONES FISCALES Y GESTION DE TRIBUTOS MUNICIPALES SC</t>
  </si>
  <si>
    <t>Para modificar la cláusula cuarta, relacionada a la vigencia del contrato principal  a partir de 02/01/2018 hasta el 31/12/2018</t>
  </si>
  <si>
    <t>TES-149-2018 CM1 JORGE ALBERTO DE LA GARZA GARZA</t>
  </si>
  <si>
    <t>TES-150-2018 CM1 ARVET GROUP S DE RL DE CV</t>
  </si>
  <si>
    <t>ARVET GROUP S DE RL DE CV</t>
  </si>
  <si>
    <t>TES-151-2018 CM1 INTEGRA CONECT SA DE CV</t>
  </si>
  <si>
    <t>TES-152-2018 CM1 VALERE CONSULTORES SC</t>
  </si>
  <si>
    <t>TES-160-2018 CM1 ASESORES Y ADMINISTRADORES DE SERVICIOS CONTABLES Y FISCALES SC</t>
  </si>
  <si>
    <t>Para modificar la cláusula cuarta, relacionada a la vigencia del contrato principal  a partir de 02/03/2018 hasta el 31/12/2018</t>
  </si>
  <si>
    <t>SPP-316-2018 ROSA LILIA GONZALEZ GARZA</t>
  </si>
  <si>
    <t>ROSA LILIA GONZALEZ GARZA</t>
  </si>
  <si>
    <t xml:space="preserve">Para la adquisición de 200 chamarras corte policiaco táctico para el personal de la Secretaría de Seguridad Pública y Vialidad de Monterrey, bajo las especificaciones señaladas en la Cláusula primera del contrato. </t>
  </si>
  <si>
    <t>421,544 IVA incluido</t>
  </si>
  <si>
    <t>SAD-489-2018 CM1 AUDIMED SA DE CV</t>
  </si>
  <si>
    <t>AUDIMED SA DE CV</t>
  </si>
  <si>
    <t>Para modificar la cláusula cuarta, relacionada a la vigencia del contrato principal  a partir de 01/02/2018 hasta el 31/12/2018</t>
  </si>
  <si>
    <t>SAD-462-2018 CM1 ANGIO MEDICAL SA DE CV</t>
  </si>
  <si>
    <t>Para modificar la cláusula quinta, relacionada al monto máximo de contratación que   será por la cantidad de 4,800,000 IVA incluido.</t>
  </si>
  <si>
    <t>SAD-461-2018 CM1 HOSPITAL UNIVERSITARIO DR JOSE ELEUTERIO GONZALEZ</t>
  </si>
  <si>
    <t>Para modificar la cláusula quinta, relacionada al monto máximo de contratación que   será por la cantidad de 55,200,000 IVA incluido, así como la cláusula sexta relacionada a la vigencia del contrato principal  a partir de 01/01/2018 hasta el 31/12/2018</t>
  </si>
  <si>
    <t>55,200,000 IVA incluido</t>
  </si>
  <si>
    <t>SSP-222-2018 CM1 OPERADORA VISAR CONTROL SA DE CV</t>
  </si>
  <si>
    <t>Para modificar la cláusula quinta, relacionada al monto máximo de contratación que   será por la cantidad de 14,000,000 IVA incluido, así como la cláusula sexta relacionada a la vigencia del contrato principal  a partir de 01/01/2018 hasta el 31/12/2018</t>
  </si>
  <si>
    <t>14,000,000 IVA incluido</t>
  </si>
  <si>
    <t>OEP-109-2018 CM1 STEREOREY MEXICO SA DE CV</t>
  </si>
  <si>
    <t>Para modificar la cláusula cuarta, relacionada al monto máximo de contratación que   será por la cantidad de 1,800,000 IVA incluido, así como la cláusula quinta relacionada a la vigencia del contrato principal  a partir de 01/01/2018 hasta el 31/12/2018</t>
  </si>
  <si>
    <t>1,800,000 IVA incluido</t>
  </si>
  <si>
    <t>OEP-112-2018 CM1 JUAN ERNESTO CANTU MURILLO</t>
  </si>
  <si>
    <t>OEP-097-2018 CM1 IRENE GABRIELA PEREZ MIER</t>
  </si>
  <si>
    <t>Para modificar la cláusula cuarta, relacionada al monto máximo de contratación que   será por la cantidad de 456,000 IVA incluido, así como la cláusula quinta relacionada a la vigencia del contrato principal  a partir de 01/01/2018 hasta el 31/12/2018</t>
  </si>
  <si>
    <t>456,000 IVA incluido</t>
  </si>
  <si>
    <t>SAD-481-2018 CM1 BIOANALISIS Y SERVICIOS HEMATOLÓGICOS SA DE CV</t>
  </si>
  <si>
    <t>Para modificar la cláusula segunda, relacionada al monto máximo de contratación que   será por la cantidad de 1,100,000 IVA incluido, así como la cláusula cuarta relacionada a la vigencia del contrato principal  a partir de 01/01/2018 hasta el 31/12/2018</t>
  </si>
  <si>
    <t>SAD-488-2018 CM1 BUSINESS ELITE NETWORK SA DE CV</t>
  </si>
  <si>
    <t>Para modificar la cláusula segunda, relacionada al monto máximo de contratación que   será por la cantidad de 258,373.80 IVA incluido, así como la cláusula cuarta relacionada a la vigencia del contrato principal  a partir de 01/01/2018 hasta el 31/12/2018</t>
  </si>
  <si>
    <t>258,373.80 IVA incluido</t>
  </si>
  <si>
    <t>OEP-096-2018 CM1 SCRIPTAMTY SA DE CV</t>
  </si>
  <si>
    <t>OEP-095-2018 CM1 RENE IVAN AVILES GARZA</t>
  </si>
  <si>
    <t>OEP-098-2018 CM1 DSIGNIO VISUAL SA DE CV</t>
  </si>
  <si>
    <t>Para modificar la cláusula cuarta, relacionada al monto máximo de contratación que   será por la cantidad de 417,600 IVA incluido, así como la cláusula quinta relacionada a la vigencia del contrato principal  a partir de 01/01/2018 hasta el 31/12/2018</t>
  </si>
  <si>
    <t>417,600 IVA incluido</t>
  </si>
  <si>
    <t>OEP-094-2018 CM1 MAGDALENA ALONSO VILLAREAL</t>
  </si>
  <si>
    <t>Para modificar la cláusula cuarta, relacionada al monto máximo de contratación que   será por la cantidad de 540,000 IVA incluido, así como la cláusula quinta relacionada a la vigencia del contrato principal  a partir de 01/01/2018 hasta el 31/12/2018</t>
  </si>
  <si>
    <t>540,000 IVA incluido</t>
  </si>
  <si>
    <t>SSP-215-2018 CM1 INTERASFALTOS SA DE CV</t>
  </si>
  <si>
    <t>Para modificar la cláusula segunda con del precio señalado como contraprestación por el suministro de insumos para Bacheo y Recarpeteo para el Municipio de Monterrey a cargo del Proveedor será la cantidad de 76,270,266.80 conforme se señala en la tabla anexa en la cláusula segunda de este convenio.  Y para modificar la cláusula cuarta relacionada a la vigencia que correrá a partir del 1 de enero de 2018 al 31 de diciembre de 2018</t>
  </si>
  <si>
    <t>76,270,266.80 IVA incluido</t>
  </si>
  <si>
    <t>OEP-114-2018 CM1  MOVIC FILMS SA DE CV</t>
  </si>
  <si>
    <t>Para modificar la cláusula cuarta, relacionada al monto máximo de contratación que   será por la cantidad de 6,200,000 IVA incluido, así como la cláusula quinta relacionada a la vigencia del contrato principal  a partir de 01/01/2018 hasta el 31/12/2018</t>
  </si>
  <si>
    <t>6,200,000 IVA incluido</t>
  </si>
  <si>
    <t>TES-166-2018 CM1 FONTERRA SA DE CV</t>
  </si>
  <si>
    <t>FONTERRA SA DE CV</t>
  </si>
  <si>
    <t>SDU-011-2018 CM1 CLUB INTERNACIONAL MONTERREY AC</t>
  </si>
  <si>
    <t>SAD-445-2017 CM1 COMPU MARK SA DE CV</t>
  </si>
  <si>
    <t>COMPU MARK SA DE CV</t>
  </si>
  <si>
    <t>Para modificar la cláusula quinta, relacionada al monto máximo de contratación que   será por la cantidad de 8,900,000 IVA incluido, así como la cláusula sexta relacionada a la vigencia del contrato principal  a partir de 15/08/2017 hasta el 31/12/2018</t>
  </si>
  <si>
    <t>8,900,000 IVA incluido</t>
  </si>
  <si>
    <t>SAD-367-2016 N CM1 COMOSA SISTEMAS SA DE CV</t>
  </si>
  <si>
    <t>COMOSA SISTEMAS SA DE CV</t>
  </si>
  <si>
    <t>Para modificar la cláusula segunda, relacionada al monto máximo de contratación que   será por la cantidad de 6,050,000 IVA incluido, así como la cláusula sexta relacionada a la vigencia del contrato principal  a partir de la firma del contrato original hasta el 31/12/2018</t>
  </si>
  <si>
    <t>6,050,000 IVA incluido</t>
  </si>
  <si>
    <t>SSP-232-2018 CM2 LLANTAS Y SERVICIOS SERNA ANAHUAC SA DE CV</t>
  </si>
  <si>
    <t>Para modificar la vigencia del contrato y quedar a partir del 26/02/2018 hasta el 20/12/2018</t>
  </si>
  <si>
    <t>SAD-362-2016 CM1 HISA FARMACEUTICA SA DE CV</t>
  </si>
  <si>
    <t>HISA FARMACEUTICA SA DE CV</t>
  </si>
  <si>
    <t>SAD-463-2018 CM1 AXIF CONSULTORIA Y CAPACITACIÓN INTEGRAL SA DE CV</t>
  </si>
  <si>
    <t>Para modificar la cláusula segunda, relacionada al monto máximo de contratación que   será por la cantidad de 842,160 IVA incluido, así como la cláusula cuarta relacionada a la vigencia del contrato principal  a partir de 01/01/2018 hasta 31/12/2018</t>
  </si>
  <si>
    <t>842,160 IVA incluido</t>
  </si>
  <si>
    <t>SAD-480-2018 CM1 HOSPITAL SAN FELIPE DE JESUS SC</t>
  </si>
  <si>
    <t xml:space="preserve"> HOSPITAL SAN FELIPE DE JESUS SC</t>
  </si>
  <si>
    <t>Para modificar la cláusula cuarta relacionada a la vigencia del contrato para quedar desde el 01/01/20218 hasta el 31/12/2018, así como al clausula quinta  que establece el monto máximo del contrato para quedar en 22,400,000</t>
  </si>
  <si>
    <t>SPP-301-2018 CM1 FORTE COMUNICACIONES SA DE CV</t>
  </si>
  <si>
    <t>FORTE COMUNICACIONES SA DE CV</t>
  </si>
  <si>
    <t>Para modificar la vigencia del contrato y quedar a partir del 01/01/2018 y hasta el 31/12/2018</t>
  </si>
  <si>
    <t>SSP-224-2018 CM1 SEMEX SA DE CV</t>
  </si>
  <si>
    <t>Para modificar la cláusula quinta referente al monto máximo de contratación  para quedar en 36,000,000 IVA incluido y para modificar la cláusula sexta referente a la vigencia para quedar del 01/01/2018 hasta el 31/12/2018.</t>
  </si>
  <si>
    <t>36,000,000 IVA incluido</t>
  </si>
  <si>
    <t>TES-145-2017 CM2 SEGUROS BANORTE SA DE CV GRUPO FINANCIERO BANORTE</t>
  </si>
  <si>
    <t>Para modificar la clasusula segunda referente al precio pro sericio y quedar en 49,357,533.43 IVA incluido conforme a la tabla anexa en la cláusula segunda del convenio y para modificar la cláusula cuarta del contrato original referente a la vigencia para quedar a partir del 06/07/2017 12:01 hasta el día 31/12/2018  a las 12 horas</t>
  </si>
  <si>
    <t>49,357,533.43 IVA incluido</t>
  </si>
  <si>
    <t>SDH-518-2018 MS COMERCIALIZADORA E IMPORTADORA SA DE CV</t>
  </si>
  <si>
    <t>Para la instalación de mobiliario, equipo médico y equipamiento para los centros Médicos CROC y Fomerrey 45 y centro social de Salud Antonio I. Villareal, solicitados por la Secretaría de Desarrollo Social y la Dirección General del Sistema para el Desarrollo de la Familia, conforme a las características señaladas en la cláusula primera del contrato.</t>
  </si>
  <si>
    <t>2,991,444.67 IVA incluido</t>
  </si>
  <si>
    <t>30 días naturales siguientes a la formalización del contrato</t>
  </si>
  <si>
    <t>DIF-038-2018 ESPECIALIDADES MEDICAS INTERNACIONALES Y EQUIPO MEDICO SA DE CV</t>
  </si>
  <si>
    <t>ESPECIALIDADES MEDICAS INTERNACIONALES Y EQUIPO MEDICO SA DE CV</t>
  </si>
  <si>
    <t xml:space="preserve">4,028,019.19 IVA incluido </t>
  </si>
  <si>
    <t>TES-158-2018 CM1 INTEGRACION TECNOLOGICA FISCAL S DE RL DE CV</t>
  </si>
  <si>
    <t>Para modificar la cláusula segunda y quedar e un monto de 5,993,356.00  IVA incluido y para modificar la cláusula cuarta y quedar con una vigencia desde el 1 de enero de 2018 al 31 de octubre de 2018.</t>
  </si>
  <si>
    <t>5,993,356.00  IVA incluido</t>
  </si>
  <si>
    <t>SAD-493-2018 CM1 PRAXAIR MEXICO S DE RL DE CV</t>
  </si>
  <si>
    <t>Para modificar la cláusula quinta y quedar e un monto de 1,680,000  IVA incluido y para modificar la cláusula cuarta y quedar con una vigencia desde el 1 de enero de 2017 al 31 de octubre de 2018.</t>
  </si>
  <si>
    <t>1,680,000  IVA incluido</t>
  </si>
  <si>
    <t>TES-153-2018 CM1 DESARROLLOS INMOBILIARIOS JAJEMI, SA DE CV</t>
  </si>
  <si>
    <t>Para modificar la cláusula cuarta relacionada a la vigencia del contrato para quedar  esta del 01/01/2018 hasta el 31/12/2018</t>
  </si>
  <si>
    <t>DIF-039-2018 CLIMEEZ DEL NORTE SA DE CV</t>
  </si>
  <si>
    <t>CLIMEEZ DEL NORTE SA DE CV</t>
  </si>
  <si>
    <t>Para el suministro e instalación de inmobiliario y  equipamiento para el centro social de salud Antonio I. Villareal.</t>
  </si>
  <si>
    <t>436,667.18 IVA incluido</t>
  </si>
  <si>
    <t>SAD-491-2018 CM1 SERVICIOS TELUM SA DE CV</t>
  </si>
  <si>
    <t>Para modificar la cláusula segunda del contrato principal relacionada a la contraprestación por los servicios prestados que ascenderá a un total de 1,053,632.64 IVA incluido Para modificar la cláusula cuarta relacionada a la vigencia del contrato para quedar  esta del 01/01/2018 hasta el 31/12/2018</t>
  </si>
  <si>
    <t>1,053,632.64 IVA incluido</t>
  </si>
  <si>
    <t>SAD-492-2018 CM1 SERVICIOS TELUM SA DE CV</t>
  </si>
  <si>
    <t>Para modificar la cláusula segunda del contrato principal relacionada a la contraprestación por los servicios prestados que ascenderá a un total de 2,548,943.46 IVA incluido Para modificar la cláusula cuarta relacionada a la vigencia del contrato para quedar  esta del 21/05/2018 hasta el 30/11/2018</t>
  </si>
  <si>
    <t>2,548,943.46 IVA incluido</t>
  </si>
  <si>
    <t>DIF-037-2018 CM1 EMERGENCIA MEDICA PROFESIONAL SC</t>
  </si>
  <si>
    <t>Para modificar la cláusula segunda del contrato principal relacionada a la contraprestación por los servicios prestados que ascenderá a un total de 1,013,988 IVA incluido Para modificar la cláusula cuarta relacionada a la vigencia del contrato para quedar  esta del 01/01/2018 hasta el 31/12/2018</t>
  </si>
  <si>
    <t>1,013,988 IVA incluido</t>
  </si>
  <si>
    <t>DIF-035-2018 CM1 BUSINESS ELITE NETWORK SA DE CV</t>
  </si>
  <si>
    <t>Para modificar la cláusula segunda del contrato principal relacionada a la contraprestación por los servicios prestados que ascenderá a un total de 971,755.2 IVA incluido Para modificar la cláusula cuarta relacionada a la vigencia del contrato para quedar  esta del 01/01/2018 hasta el 31/12/2018</t>
  </si>
  <si>
    <t>971,755.2 IVA incluido</t>
  </si>
  <si>
    <t>SOP-742-2017 CM1 DESARROLLOS ROSENZWEIG SA DE CV</t>
  </si>
  <si>
    <t>DESARROLLOS ROSENZWEIG SA DE CV</t>
  </si>
  <si>
    <t>Para la modificación de la cláusula segunda del contrato principal No. OP-R23-09/16-IR para aumentar la cantidad de 129,599.08 al monto original pactado en la mencionada clausula, parta quedar en la cantidad de 4,543,750.25 IVA incluido</t>
  </si>
  <si>
    <t>aumentar la cantidad de 129,599.08 al monto original pactado en la mencionada clausula, parta quedar en la cantidad de 4,543,750.25</t>
  </si>
  <si>
    <t>SOP-716-2016 CM1 TD CONSTRUCCIONES ESPECIALES SA DE CV</t>
  </si>
  <si>
    <t>TD CONSTRUCCIONES ESPECIALES SA DE CV</t>
  </si>
  <si>
    <t>Para la modificación de la cláusula segunda del contrato principal No. OP-R33-02/16-CP para aumentar la cantidad de 265,767.57 al monto original pactado en la mencionada clausula, parta quedar en la cantidad de 5,162,139.61 IVA incluido</t>
  </si>
  <si>
    <t>aumentar la cantidad de 265,767.57 al monto original pactado en la mencionada clausula, parta quedar en la cantidad de 5,162,139.61 IVA incluido</t>
  </si>
  <si>
    <t>SOP-833-2018 CM1 CONSTRUCTORA Y ARRENDADORA SAN SEBASTIAN SA DE CV</t>
  </si>
  <si>
    <t>Para la modificación de la cláusula segunda del contrato principal No. OP-RP-01/168-IR para aumentar la cantidad de 70,062.83 al monto original pactado en la mencionada clausula, parta quedar en la cantidad de 3,068,615.39 IVA incluido</t>
  </si>
  <si>
    <t>aumentar la cantidad de 70,062.83 al monto original pactado en la mencionada clausula, parta quedar en la cantidad de 3,068,615.39 IVA incluido</t>
  </si>
  <si>
    <t>SOP-732-2016 CM1 CONSTRUCCIONES GV DE MONTERREY SA DE CV</t>
  </si>
  <si>
    <t>Para la modificación de la cláusula segunda del contrato principal No. OP-R33-01/16-CP para aumentar la cantidad de 1,230,007.84 al monto original pactado en la mencionada clausula, parta quedar en la cantidad de 10,126,844.89 IVA incluido</t>
  </si>
  <si>
    <t>aumentar la cantidad de 1,230,007.84 al monto original pactado en la mencionada clausula, parta quedar en la cantidad de 10,126,844.89 IVA incluido</t>
  </si>
  <si>
    <t>OEP-107-2018 CM1 IMAGEN RADIO COMERCIAL SA DE CV</t>
  </si>
  <si>
    <t>Para modificar la cláusula cuarta del contrato principal relacionada a la contraprestación por los servicios prestados que ascenderá a un total de 1,200,000 IVA incluido Para modificar la cláusula quinta relacionada a la vigencia del contrato para quedar  esta del 01/01/2018 hasta el 31/12/2018</t>
  </si>
  <si>
    <t>1,200,000 IVA incluido</t>
  </si>
  <si>
    <t>OEP-115-2018 CM1 NUCLEO RADIO MONTERREY SA DE CV</t>
  </si>
  <si>
    <t>Para modificar la cláusula cuarta del contrato principal relacionada a la contraprestación por los servicios prestados que ascenderá a un total de 2,900,000 IVA incluido Para modificar la cláusula quinta relacionada a la vigencia del contrato para quedar  esta del 01/01/2018 hasta el 31/12/2018</t>
  </si>
  <si>
    <t>2,900,000 IVA incluido</t>
  </si>
  <si>
    <t>OEP-119-2018 CM1 MILENIO DIARIO SA DE CV</t>
  </si>
  <si>
    <t>MILENIO DIARIO SA DE CV</t>
  </si>
  <si>
    <t>Para modificar la cláusula cuarta del contrato principal relacionada a la contraprestación por los servicios prestados que ascenderá a un total de 1,950,000 IVA incluido Para modificar la cláusula quinta relacionada a la vigencia del contrato para quedar  esta del 01/01/2018 hasta el 31/12/2018</t>
  </si>
  <si>
    <t>1,950,000 IVA incluido</t>
  </si>
  <si>
    <t>OEP-104-2018 CM1 TV RUTA SA DE CV</t>
  </si>
  <si>
    <t>Para modificar la cláusula quina relacionada a la vigencia del contrato para quedar del 01/01/2018 hasta el 31/12/2018</t>
  </si>
  <si>
    <t>OEP-101-2018 CM1 RADIO AMERICA DE MEXICO SA DE CV</t>
  </si>
  <si>
    <t>Para modificar la cláusula cuarta del contrato principal relacionada a la contraprestación por los servicios prestados que ascenderá a un total de 417,600 IVA incluido Para modificar la cláusula quinta relacionada a la vigencia del contrato para quedar  esta del 01/01/2018 hasta el 31/12/2018</t>
  </si>
  <si>
    <t>OEP-100-2018 CM1 ALDEA DIGITAL SAPI DE CV</t>
  </si>
  <si>
    <t>Para modificar la cláusula cuarta del contrato principal relacionada a la contraprestación por los servicios prestados que ascenderá a un total de 5,000,000 IVA incluido Para modificar la cláusula quinta relacionada a la vigencia del contrato para quedar  esta del 01/01/2018 hasta el 31/12/2018</t>
  </si>
  <si>
    <t>5,000,000 IVA incluido</t>
  </si>
  <si>
    <t>OEP-129-2018 CM1 TV DE LOS MOCHIS SA DE CV</t>
  </si>
  <si>
    <t>Para modificar la cláusula cuarta del contrato principal relacionada a la contraprestación por los servicios prestados que ascenderá a un total de 4,060,000 IVA incluido Para modificar la cláusula quinta relacionada a la vigencia del contrato para quedar  esta del 01/01/2018 hasta el 31/12/2018</t>
  </si>
  <si>
    <t>4,060,000 IVA incluido</t>
  </si>
  <si>
    <t>OEP-127-2018 CM1 EDITORIAL EL PROVENIR SA DE CV</t>
  </si>
  <si>
    <t>EDITORIAL EL PROVENIR SA DE CV</t>
  </si>
  <si>
    <t>Para modificar la cláusula cuarta, relacionada al monto máximo de contratación que   será por la cantidad de 800,000 IVA incluido, así como la cláusula quinta relacionada a la vigencia del contrato principal  a partir de 01/01/2018 hasta el 31/12/2018</t>
  </si>
  <si>
    <t>800,000 IVA incluido</t>
  </si>
  <si>
    <t>SAD-495-2018 SERVICIO PARA ESTACIONES DE GASOLINA EN MEXICO SA DE CV</t>
  </si>
  <si>
    <t>Para el suministro de abastecimiento de combustible de gasolina  y diésel PEMEX Magna y/o BP Regular 87 octanos y PEMEX Premium y/o Bp Premium 92 octanos y PEMEX DIÉSEL y/o Bp Diésel, de acuerdo a las características y especificaciones señaladas en la cláusula primera.</t>
  </si>
  <si>
    <t>Gasolina: 12,800,000 , Diésel: 3,520,000 (Total: 16,320,000 IVA incluido)</t>
  </si>
  <si>
    <t>SAD-482-2018 CM1 OSCAR PINEDA GUERRERO</t>
  </si>
  <si>
    <t>Para modificar la cláusula cuarta, relacionada a la vigencia del contrato principal para quedar  del 01/01/2018 al 31/12/2018</t>
  </si>
  <si>
    <t>OEP-113-2018 CM1 GRUPO EDITORIAL CRU                                                               CERO SA DE CV</t>
  </si>
  <si>
    <t xml:space="preserve"> GRUPO EDITORIAL CRUCERO SA DE CV</t>
  </si>
  <si>
    <t>Para modificar la cláusula cuarta del contrato principal relacionada a la contraprestación por los servicios prestados que ascenderá a un total de 480,000 IVA incluido Para modificar la cláusula quinta relacionada a la vigencia del contrato para quedar  esta del 01/01/2018 hasta el 31/12/2018</t>
  </si>
  <si>
    <t>480,000 IVA incluido</t>
  </si>
  <si>
    <t>SAD-496-2018 EMPACADORA Y DISTRIBUIDORA DE CARNES FINAS SAN JOSE SA DE CV</t>
  </si>
  <si>
    <t>EMPACADORA Y DISTRIBUIDORA DE CARNES FINAS SAN JOSE SA DE CV</t>
  </si>
  <si>
    <t>Para el suministro de alimentos para diversa dependencias para las estancias infantiles dependientes de la Dirección General del sistema para el Desarrollo Integral de la Familia, personal hospitalizado en la Dirección de Servicios Medios de la Secretaría de Administración y personal recluido en  las celdas municipales dependientes de la Secretaría de seguridad pública y Vialidad de Monterrey, bajo las especificaciones de la tabla que se anexa.</t>
  </si>
  <si>
    <t>Monto minimo de 600.000 y monto maximo de 1,200,000</t>
  </si>
  <si>
    <t>SAD-497-2018 DISTRIBUIDORA DE FRUTAS Y LEGUMBRES LA HORTALIZA SA DE CV</t>
  </si>
  <si>
    <t>DISTRIBUIDORA DE FRUTAS Y LEGUMBRES LA HORTALIZA SA DE CV</t>
  </si>
  <si>
    <t>Monto mínimo de 900,000 y monto máximo de1,900,000 ambos con IVA incluido.</t>
  </si>
  <si>
    <t>SAD-485-2018 CM1 TELECOMUNICACIONES Y SERVICIOS DEL NORTE SA DE CV</t>
  </si>
  <si>
    <t>TELECOMUNICACIONES Y SERVICIOS DEL NORTE SA DE CV</t>
  </si>
  <si>
    <t>Para la adecuación de un vehículo para ambulancia bajo las especificaciones, características y costos que se detallan en la tabla anexa en la cláusula segunda del convenio que cita la cláusula primera del contrato</t>
  </si>
  <si>
    <t>OEP-103-2018 CM1 ISAI MARQUEZ GOMEZ</t>
  </si>
  <si>
    <t>SPP-303-2018 CM1 DESARROLLOS HUINALA SA DE CV</t>
  </si>
  <si>
    <t>Para modificar la cláusula: cuarta relacionada a la vigencia del contrato para quedar del 01/01/2018 hasta el 31/12/2018</t>
  </si>
  <si>
    <t>OEP-120-2018 CM1 GRUPO RADIO CENTRO SAB DE CV</t>
  </si>
  <si>
    <t>Para modificar las clausula: cuarta relacionada al Monto Máximo  del contrato para quedar el 3,200,000 IVA incluido y quinta  relacionada a la vigencia del contrato para quedar del 01/01/2018 hasta el 31/12/2018</t>
  </si>
  <si>
    <t>3,200,000 IVA incluido</t>
  </si>
  <si>
    <t>SRA-068-2018 CM1 ROMAN CANTU ACOSTA</t>
  </si>
  <si>
    <t>Para modificar las clausula: segunda relacionada a la contraprestación del contrato para quedar en la cantidad total de 1,898,049.01 IVA incluido y cuarta  relacionada a la vigencia del contrato para quedar del 01/12/2017 hasta el 31/12/2018</t>
  </si>
  <si>
    <t>SDH-519-2018 CRUZ ROJA IAP</t>
  </si>
  <si>
    <t>CRUZ ROJA IAP</t>
  </si>
  <si>
    <t>Para la donación de  6,000,000 libres de impuestos destinados a  mejorar el equipamiento de la institución mediante la compra de 4 ambulancias equipadas, con la finalidad de que se encuentren en posibilidades de seguir brindando servicios a  los ciudadanos de Monterrey.</t>
  </si>
  <si>
    <t>6,000,000 libres de impuestos</t>
  </si>
  <si>
    <t>SAD-362-2016 CM2 HISA FARMACEUTICA SA DE CV</t>
  </si>
  <si>
    <t>Para modificar la decima tercera relacionada a la vigencia del contrato principal par quedar  con una vigencia que iniciará el 17/06/2016  terminará el 31/12/2018</t>
  </si>
  <si>
    <t>SAD-395-2017 CM1 SERVICIOS TELUM SA DE CV</t>
  </si>
  <si>
    <t>Para modificar la decima tercera relacionada a la vigencia del contrato principal par quedar  con una vigencia que iniciará el 01/01/2017  terminará el 31/12/2018</t>
  </si>
  <si>
    <t>OEP-128-2018 CM1 MULTIMEDIOS SA DE CV</t>
  </si>
  <si>
    <t>Para modificar las clausula: cuarta relacionada al Monto Máximo  del contrato para quedar el 6,500,000 IVA incluido y quinta  relacionada a la vigencia del contrato para quedar del 01/01/2018 hasta el 31/12/2018</t>
  </si>
  <si>
    <t>6,500,000 IVA incluido</t>
  </si>
  <si>
    <t>DIF-034-2018 CM1 ASOCIACIÓN  NACIONAL PRO SUPERACIÓN PERSONAL AC</t>
  </si>
  <si>
    <t>ASOCIACIÓN  NACIONAL PRO SUPERACIÓN PERSONAL AC</t>
  </si>
  <si>
    <t>Para modificar el inciso a) de la clausula segunda en relación al cambio de la fecha de la ultima aportación mensual  que pasa de entregarse entre los meses de enero a octubre  a ser de los meses de enero a diciembre. Y para modificar la clausula cuarta del contrato principal relacionada a la vigencia del contrato para quedar del 01/01/2018 al 31/12/2018.</t>
  </si>
  <si>
    <t>7,563.78 mensuales</t>
  </si>
  <si>
    <t>SAD-369-2016 CM1 SI VALE MEXICO SA DE CV</t>
  </si>
  <si>
    <t>VALE MEXICO SA DE CV</t>
  </si>
  <si>
    <t>Para modificar la cláusula cuarta relacionada a la vigencia, para iniciar el día 17/06/2016 y terminar el 31/12/2018</t>
  </si>
  <si>
    <t>SRA-049-2016 CM1 VERIDOS MEXICO SA DE CV e IECISA MEXICO SA DE CV</t>
  </si>
  <si>
    <t>VERIDOS MEXICO SA DE CV e IECISA MEXICO SA DE CV</t>
  </si>
  <si>
    <t xml:space="preserve">Para modificar las clausulas tercera en relación a la vigencia para quedar con una vigencia de 31 meses del 01/04/2016 al300/10/2018, cuarta que hace referencia a la contraprestación que se modifica para quedar en 220,069 en moneda de curso legal en EEUU más IVA y segundo párrafo de la cláusula quinta en relación a la forma de pago. </t>
  </si>
  <si>
    <t>220069 dolares más IVA</t>
  </si>
  <si>
    <t>variable según la fecha de pago.</t>
  </si>
  <si>
    <t>SOP-835-2018 CM1 SOL FIRMA NEGOCIOS SA DE CV</t>
  </si>
  <si>
    <t xml:space="preserve"> SOL FIRMA NEGOCIOS SA DE CV</t>
  </si>
  <si>
    <t>Para modificar la cláusula tercera del "contrato principal" no. OP-RP-01/18-CP, para que inicie el día 03/05/2018 y concluya el dia 30/09/2018</t>
  </si>
  <si>
    <t>SSP-182-2016 MODIF.3 SIMEPRODE</t>
  </si>
  <si>
    <t xml:space="preserve"> SIMEPRODE</t>
  </si>
  <si>
    <t>Para modificar la cláusula vigésima tercera del contrato original modificando la vigencia del contrato para quedar: apartir de 01/05/2016 al 31/12/2018.</t>
  </si>
  <si>
    <t>segundo convenio modificatorio</t>
  </si>
  <si>
    <t>Segundo convenio modificatorio</t>
  </si>
  <si>
    <t>SPP-319-2018 EDUARDO FABRICIO FLORES OBREGON</t>
  </si>
  <si>
    <t>EDUARDO FABRICIO FLORES OBREGON</t>
  </si>
  <si>
    <t>Para la adquisición de 87 chalecos balísticos con nivel de protección III-A con 2 placas de cerámica nivel de protección IV para la Secretaría de Seguridad Pública y Vialidad de Monterrey en el marco del programa FORTASEG 2018.</t>
  </si>
  <si>
    <t>SDH-520-2018 FOMENTO DEPORTIVO HUMANO AC</t>
  </si>
  <si>
    <t>FOMENTO DEPORTIVO HUMANO AC</t>
  </si>
  <si>
    <t>Para la donación en apoyo al cumplimiento del objeto de la asociación la cantidad de 1,000,000. Lo anterior, con la finalidad de que la Asociación continúe llevando a cabo las actividades relacionadas con su objetivo, a través de un programa de basquetbol con el apoyo de miembros del equipo, las cuales son para el beneficio de los habitantes de Monterrey.</t>
  </si>
  <si>
    <t>1,000,000 no aplica IVA</t>
  </si>
  <si>
    <t>OEP-118-2018 CM1 AUDITORIO INTEGRAL SA DE CV</t>
  </si>
  <si>
    <t>Para modificar las clausulas cuarta y quinta del contrato original para queda: CUARTA (Monto Máximo). Se establece como cantidad límite para la prestación de los servicios objeto del presente contrato, para el ejercicio fiscal 2018 la cantidad de 1,500,000 IVA incluido. QUINTA (Vigencia) ambas partes acuerda que el presente contrato tendrá una vigencia a partir de 01/01/2018 y concluirá el 31/12/2018</t>
  </si>
  <si>
    <t>1,500,000 IVA incluid</t>
  </si>
  <si>
    <t>31/12/2/018</t>
  </si>
  <si>
    <t>SOP-832-2018 CONSTRUCTORA MOYEDA SA DE CV</t>
  </si>
  <si>
    <t>Reparación de puente vehícular en carretera nacional en su cruce con arroyo a la virgen, en elMunicipio de Monterrey.</t>
  </si>
  <si>
    <t>SOP-835-2018 SOL FIRMA NEGOCIOS SA DE CV</t>
  </si>
  <si>
    <t xml:space="preserve">Para el mejoramiento de desarrollos habitacionales, en el Municipio de Monterrey. </t>
  </si>
  <si>
    <t>SOP-840-2018 URBANIZACION CONSTRUCCION Y ADMINISTRACION DE PROYECTOS SA DE CV</t>
  </si>
  <si>
    <t>URBANIZACION CONSTRUCCION Y ADMINISTRACION DE PROYECTOS SA DE CV</t>
  </si>
  <si>
    <t>Para la contrucción de parque en la Calle Norte América entre Greonlandia y Venezuela, Col,. Vista Hermosa, Monterrey Nuevo León.</t>
  </si>
  <si>
    <t>SAD-498-2019 SERVICIO PARA ESTACIONES DE GASOLINA EN MÉXICO, S.A. DE C.V.</t>
  </si>
  <si>
    <t>SERVICIO PARA ESTACIONES DE GASOLINA EN MÉXICO, S.A. DE C.V.</t>
  </si>
  <si>
    <t>Para el suministro en favor del municipio de el abastecimiento de combustible gasolina y diésel PEMEX Magna y/o BP Regular de 87 Octanos y PEMEX Premium 92 Octanos y PEMEX DIÉSESL y/o BP Diésel, de conformidad a las características y especificaciones para los referidos combustibles que establece PEMEX-REFINACION.</t>
  </si>
  <si>
    <t>Máximo: 14,000,000 para Gasolina y 6,500,000 para diésel. Danto un total de 20,500,000</t>
  </si>
  <si>
    <r>
      <t xml:space="preserve">SAD-499-2019 </t>
    </r>
    <r>
      <rPr>
        <sz val="12"/>
        <color theme="1"/>
        <rFont val="Calibri"/>
        <family val="2"/>
        <scheme val="minor"/>
      </rPr>
      <t>PRODUCTIVIDAD INTEGRAL EN SISTEMAS SA DE CV</t>
    </r>
  </si>
  <si>
    <t>Para la prestación de servicios de soporte y actualización del GRP INFOFIN (Módulo de Caja de Cobro)</t>
  </si>
  <si>
    <t>86,958.76 IVA incluido</t>
  </si>
  <si>
    <r>
      <t xml:space="preserve">SAD-481-2018 CM2 </t>
    </r>
    <r>
      <rPr>
        <sz val="12"/>
        <color theme="1"/>
        <rFont val="Calibri"/>
        <family val="2"/>
        <scheme val="minor"/>
      </rPr>
      <t>BIOANALISIS Y SERVICIOS HEMATOLOGICOS SA DE CV</t>
    </r>
  </si>
  <si>
    <t>BIOANALISIS Y SERVICIOS HEMATOLOGICOS SA DE CV</t>
  </si>
  <si>
    <t>Para modificar la cláusula cuarta del contrato principal para quedar de la siguiente manera: CUARTA (MONTO MAXIMO) Se establece como monto máximo para la prestación de los servicios, la cantidad de 1,200,000 incluido IVA, para el total de los servicios durante el tiempo de vigencia del contrato.</t>
  </si>
  <si>
    <t xml:space="preserve"> 1,200,000 incluido IVA ( amplia 1000,000 del contrato original)</t>
  </si>
  <si>
    <t>SAD-500-2019 PRODUCTIVIDAD INTEGRAL EN SISTEMAS SA DE CV</t>
  </si>
  <si>
    <t>270,000 IVA incluido</t>
  </si>
  <si>
    <t>SAD-501-2019 SERVICIO PARA ESTACIONES DE GASOLINA EN MEXICO SA DE CV</t>
  </si>
  <si>
    <t>Para suministrar a favor del Municipio el abastecimiento de combustible de gasolina y diésel PEMEX Magna y/o BP Regular 87 octanos y PEMEX Premium 92 octanos y PEMEX DIÉSEL y/o BP DIÉSEL, de acuerdo a las características y especificaciones para los referidos combustibles que establece PEMEX-REFINACIÓN.</t>
  </si>
  <si>
    <t>45,000,000 para gasolina y 15,000,000 para diesel para un monto maximo de 60,000,000 IVA incluido</t>
  </si>
  <si>
    <t>SRA-049-2016 CM2 VERIDOS MEXICO SA DE CV e IECISA MEXICO SA DE CV.</t>
  </si>
  <si>
    <t>VERIDOS MEXICO SA DE CV e IECISA MEXICO SA DE CV.</t>
  </si>
  <si>
    <t>Para modificar la cláusula tercera, cuarta y el segundo párrafo de la cláusula quinta del contrato principal para quedar de la siguiente forma: TERCERA. (vigencia) El presente contrato tendrá una vigencia de 32 meses, los cuales correrán a partir del 1 del mes de abril del 2016 al 30 de noviembre del 2018. La fecha de conclusión de servicios corresponderá al 30 del último mes que se contrata. CUARTA. (contraprestación) “El municipio” se obliga a pagar a “Los prestadores de Servicios”, la cantidad total de los meses contratados que es de 227,168.00 dólares de la moneda en curso legal en los Estados Unidos de Norteamérica.  QUINTA. (Forma de pago) El pago inicial por la cantidad de 21,297 USD más el impuesto del valor agregado, cantidad que deberá ser pagada a los 5 días de pagada la deuda  cantidad que corresponde a la contraprestación de 3 meses en la prestación del servicio que corresponde a los meses de abril, mayo y junio del 2018 y el resto a la contraprestación de los servicios objeto del presente contrato, es decir, la  cantidad de 205,871.00 USD, más IVA que se cubrirá mediante 29 pagos mensuales por la cantidad de 7,099.00 USD más IVA, mediante las facturas que amparen los servicios prestados en la oficina de enlace y de acuerdo a los servicios que “Los prestadores de servicios” acrediten haber prestado a “El Municipio”.</t>
  </si>
  <si>
    <t>227168 USD + IVA</t>
  </si>
  <si>
    <t>variable según fecha de pago</t>
  </si>
  <si>
    <t>OEP-130-2019 EL HORIZONTE MULTIMEDIA SA DE CV</t>
  </si>
  <si>
    <t>Consiste en públicar en desplegados, para campañas  de programas y acciones del Gobierno Municipal de Monterrey de cuyas especificaciones y caracteristicas se encuentra en el presenta contrato y que para todos los efectos a que haya lugar en este acto se da por reproducido.</t>
  </si>
  <si>
    <t>Monto maximo de 500,000</t>
  </si>
  <si>
    <t>OEP-131-2019 PUBLIMAX SA DE CV</t>
  </si>
  <si>
    <t>consistente en transmisión de spots en canal de televisión, para campañas de programas y acciones del Gobierno Municipal de Monterrey de cuyas especificaciones y caracteristicas se  encuentran en el presente Contratoy  que para los efectos a que haya lugar en este acto se da pro reproducido.</t>
  </si>
  <si>
    <t>Monto Maximo de 1,000,000</t>
  </si>
  <si>
    <t>OEP-132-2019 MULTIMEDIOS SA DE CV</t>
  </si>
  <si>
    <t>Consistentes en la transmisión de spots en canal de televisión y estaciones de radio, para campañas, programas y acciones del Gobierno Municipal de Monterrey, cuyas especificaciones y caracteristicas se encuentran en el presente Contrato y que para todos los efectos a que haya lugar en este acto se dan por reproducidos.</t>
  </si>
  <si>
    <t>Monto maximo de  $1,500,000</t>
  </si>
  <si>
    <t>SAD-502-2019 HOSPITAL SAN FELIPE DE JESUS SC</t>
  </si>
  <si>
    <t>Para la prestación de servicio de atención médica especializada, hospitalización y hemodiálisis.</t>
  </si>
  <si>
    <t xml:space="preserve">2,700,000IVa incluido </t>
  </si>
  <si>
    <t>SDH-521-2019 CLARISSA COLLENZI COLONNELLO</t>
  </si>
  <si>
    <t xml:space="preserve">Para otorgar el uso y goce al Municipio del inmueble descrito en la declaración 2.1. del presente contrato, en la inteligencia de que será utilizado como oficinas de la Dirección de Educación de la Secretaría de Desarrollo Social. </t>
  </si>
  <si>
    <t>25,210.14 más IVA al mes</t>
  </si>
  <si>
    <t>SAD-503-2019 EDIFICIOS DIANA DEL NORTE SA DE CV</t>
  </si>
  <si>
    <t>Para otorgar el uso y goce al Municipio del inmueble descrito en la declaración 2.5. del presente contrato, en la inteligencia de que será utilizado como oficinas de la Dirección de servicios médicos de la Secretaría de Administración.</t>
  </si>
  <si>
    <t>18,000 IVA YA INCLUIDO</t>
  </si>
  <si>
    <t>SDU-012-2019 CLUB INTERNACIONAL MONTERREY, S.A. DE C.V.</t>
  </si>
  <si>
    <t>CLUB INTERNACIONAL MONTERREY, S.A. DE C.V.</t>
  </si>
  <si>
    <t>Para otorgar el uso y goce al Municipio del piso ci con una superficie de 2,017 m2 del Condominio acero monterrey ubicado en la Avenida Zaragoza no 1000 en el centro de Monterrey en la inteligencia de que será utilizado como oficinas de la Secretaría de Desarrollo Urbano de y Ecología</t>
  </si>
  <si>
    <t>245,595.17 más IVA</t>
  </si>
  <si>
    <t>SRA-077-2019 BIENES AW SA</t>
  </si>
  <si>
    <t>BIENES AW SA</t>
  </si>
  <si>
    <t>Para otorgar el uso y goce al Municipio del inmueble descrito en la declaración 2.3. del presente contrato, en la inteligencia de que será utilizado como oficinas de la Dirección de Inspección y Vigilancia, Dirección de Comercio y la Dirección de Protección Civil de la Secretaría del Ayuntamiento.</t>
  </si>
  <si>
    <t>196,624.28 más IVA</t>
  </si>
  <si>
    <t>Se obliga en este acto a otorgar el uso y goce a el Municipio de Monterrey del inmueble descrito en el punto 2.3 del apartado de Declaraciones del presente contrato, en la inteligencia que será utilizado como espacio para oficinas de la Dirección de Comercio, Dirección de Inspección y Vigilancia y Dirección de Protección Civil de la Secretaría del Ayuntamiento de Monterrey</t>
  </si>
  <si>
    <t>Renta mensual de 144,200 más IVA, menos retenciones</t>
  </si>
  <si>
    <t>SDH-522-2019 JORGE TOMAS NAUDIN WILLIAMS</t>
  </si>
  <si>
    <t>Para otorgar el uso y goce al Municipio del inmueble descrito en la declaración 2.5. del presente contrato, en la inteligencia de que será utilizado como Oficinas Administrativas y galería de exposición de obras culturales y otras expresiones artísticas de la Dirección de Cultura de la Secretaría de Desarrollo Social.</t>
  </si>
  <si>
    <t>29,166.77 más IVA</t>
  </si>
  <si>
    <t>SDH-523-2019 MARGARITA LARRALDE LAGÜERA</t>
  </si>
  <si>
    <t>Para otorgar el uso y goce al Municipio del inmueble descrito en la declaración 2.1. del presente contrato, en la inteligencia de que será utilizado como galería de exposición de obras culturales y otras expresiones artísticas de la Dirección de Cultura de la Secretaría de Desarrollo Social.</t>
  </si>
  <si>
    <t>33,742.80 más IVA menos retenciones</t>
  </si>
  <si>
    <t>SRA-078-2019 JESÚS IGNACION SAMPOGNA GARZA</t>
  </si>
  <si>
    <t>JESÚS IGNACION SAMPOGNA GARZA</t>
  </si>
  <si>
    <t>Para otorgar el uso y goce al Municipio del inmueble descrito en la declaración 2.1. del presente contrato, en la inteligencia de que será utilizado como oficinas de la Dirección de Concertación Social de la Secretaría  del Ayuntamiento.</t>
  </si>
  <si>
    <t>10,990 más IVA y menos retenciones</t>
  </si>
  <si>
    <t>SDH-524-2019 GILBERTO ALEJANDRO BRETÓN TREJO</t>
  </si>
  <si>
    <t>GILBERTO ALEJANDRO BRETÓN TREJO</t>
  </si>
  <si>
    <t>Para otorgar el uso y goce al Municipio del inmueble descrito en la declaración 2.1. del presente contrato, en la inteligencia de que será utilizado como OFICINAS de la Dirección de Atención y Vinculación Ciudadana de la Secretaría de Desarrollo Social.</t>
  </si>
  <si>
    <t>27,703.45 más IVA menos retenciones</t>
  </si>
  <si>
    <t>TES-172-2019 MARÍA AMALIA LOZANO SADA</t>
  </si>
  <si>
    <t>MARÍA AMALIA LOZANO SADA</t>
  </si>
  <si>
    <t>Para otorgar el uso y goce al Municipio del inmueble descrito en la declaración 2.1. del presente contrato, en la inteligencia de que será utilizado como OFICINAS de la Coordinación de Parquímetros  adscrita  a la Dirección de Ingresos de la Tesorería Municipal</t>
  </si>
  <si>
    <t>113,810.44 IVA incluido menos retenciones.</t>
  </si>
  <si>
    <t>TES-173-2019 SUPERMERCADOS INTERNACIONALES HEB SA DE CV</t>
  </si>
  <si>
    <t>Para otorgar el uso y goce al Municipio del inmueble descrito en la declaración 2.3. del presente contrato, en la inteligencia de que será utilizado como OFICINAS de la Dirección de Recaudación  Inmobiliaria de la Tesorería Municipal</t>
  </si>
  <si>
    <t xml:space="preserve">15,623.13 más IVA incluidos gastos de administración, publicidad y mantenimiento de áreas comunes. </t>
  </si>
  <si>
    <t>TES-174-2019 FORTERRA SA DE CV</t>
  </si>
  <si>
    <t>Para otorgar el uso y goce al Municipio del inmueble descrito en la declaración 2.4. del presente contrato, en la inteligencia de que será utilizado como OFICINAS de la Dirección de Patrimonio de la Tesorería Municipal</t>
  </si>
  <si>
    <t>126,075.67 IVA incluido, más 10 espacios de estacionamiento  en el estacionamiento denominado Zona Rosa frente al inmueble adscrito anteriormente y un cajón de estacionamiento ubicado en el estacionamiento del Hotel Ancira</t>
  </si>
  <si>
    <t>SAD-362-2016 CM3 HISA FARMACEUTICA SA DE CV*</t>
  </si>
  <si>
    <t>HISA FARMACEUTICA SA DE CV*</t>
  </si>
  <si>
    <t>Para modificar la cláusula  décima y decimotercera del contrato principal para quedar como monto máximo 35,580,000 y con una vigencia  a partir del 17/06/2016 hasta el 31/03/2019</t>
  </si>
  <si>
    <t>SRA-079-2019 VERIDOS MEXICO SA DE CV e IECISA MEXICO SA DE CV</t>
  </si>
  <si>
    <t xml:space="preserve"> VERIDOS MEXICO SA DE CV e IECISA MEXICO SA DE CV</t>
  </si>
  <si>
    <t>Prestación de servicios de enrolamiento y validación biométrica para la expedición de pasaportes mexicanos</t>
  </si>
  <si>
    <t>7,099 más IVA</t>
  </si>
  <si>
    <t>variable</t>
  </si>
  <si>
    <t>SSP- 236-2019 FULL TECHNOLOGY SA DE CV</t>
  </si>
  <si>
    <t>Par el suministro de pintura  relativo a la licitación pública nacional  presencial sa-da 19/2018</t>
  </si>
  <si>
    <t>Mínimo: 14,400,000 y máximo : 36,000,000 IVA incluido</t>
  </si>
  <si>
    <t>SAD-504-2019 SERGIO GARZA SALINAS</t>
  </si>
  <si>
    <t>Contrato de prestación de servicios medico profesionales de atención especializada en inmunología clínica y alergias</t>
  </si>
  <si>
    <t>MONTO MAXIMO 90,000</t>
  </si>
  <si>
    <r>
      <t>SAD-505-2019 HOMERO ARTURO ZAPATA C</t>
    </r>
    <r>
      <rPr>
        <sz val="12"/>
        <color rgb="FF000000"/>
        <rFont val="Calibri"/>
        <family val="2"/>
        <scheme val="minor"/>
      </rPr>
      <t xml:space="preserve"> ROBERTO MOREIRA FLORES</t>
    </r>
    <r>
      <rPr>
        <sz val="12"/>
        <color theme="1"/>
        <rFont val="Calibri"/>
        <family val="2"/>
        <scheme val="minor"/>
      </rPr>
      <t xml:space="preserve"> HAVIRA</t>
    </r>
  </si>
  <si>
    <r>
      <t>HOMERO ARTURO ZAPATA C</t>
    </r>
    <r>
      <rPr>
        <sz val="12"/>
        <color rgb="FF000000"/>
        <rFont val="Calibri"/>
        <family val="2"/>
        <scheme val="minor"/>
      </rPr>
      <t xml:space="preserve"> ROBERTO MOREIRA FLORES</t>
    </r>
    <r>
      <rPr>
        <sz val="12"/>
        <color theme="1"/>
        <rFont val="Calibri"/>
        <family val="2"/>
        <scheme val="minor"/>
      </rPr>
      <t xml:space="preserve"> HAVIRA</t>
    </r>
  </si>
  <si>
    <t>Contrato de prestación de servicios médicos profesionales de atención médica especializada en cirugía laparoscópica y vascular periférica</t>
  </si>
  <si>
    <t>Monto máximo 120,000</t>
  </si>
  <si>
    <t>SAD-506-2019  BIOMÉDICA INMUNOLÓGICA SA DE CV</t>
  </si>
  <si>
    <t>BIOMÉDICA INMUNOLÓGICA SA DE CV</t>
  </si>
  <si>
    <t xml:space="preserve">Para el suministro de material de curación bajo las especificaciones de la cláusula primera del contrato. </t>
  </si>
  <si>
    <t>Monto mínimo de 7,200,000 y monto máximo de 18,000,000</t>
  </si>
  <si>
    <t xml:space="preserve">OEP-133-2019 DANIELA CANTU ELIZONDO </t>
  </si>
  <si>
    <t xml:space="preserve">DANIELA CANTU ELIZONDO </t>
  </si>
  <si>
    <t>Para el arrendamiento del bien inmueble descrito en la declaración 2.1 en la inteligencia de que será utilizado como oficinas de la Dirección de eventos y logística de la Oficina Ejecutiva del  Presidente Municipal</t>
  </si>
  <si>
    <t>28,560 mensuales más IVA y menos retenciones</t>
  </si>
  <si>
    <t xml:space="preserve">SAD-367-2016 CM2 COMOSA SISTEMAS SA DE CV </t>
  </si>
  <si>
    <t xml:space="preserve">COMOSA SISTEMAS SA DE CV </t>
  </si>
  <si>
    <t>Para modificar la cláusula segunda del contrato principal para quedar: estando de acuerdo las partes, en que el monto máximo contemplado en el presupuesto de egresos para el ejercicio fiscal 2019 para la prestación de los servicios de impresión y copiado es la cantidad de 1,500,000 ya incluido el IVA. Y decima cuarta (vigencia)  ambas partes acuerdan que el presente contrato tendrá una vigencia a partir del 17/06/2016 hasta el 31/03/2019</t>
  </si>
  <si>
    <t xml:space="preserve">SAD-471-2018 CM2 ISAIAS RIOS IBARRA </t>
  </si>
  <si>
    <t xml:space="preserve">ISAIAS RIOS IBARRA </t>
  </si>
  <si>
    <t>Para modificar la cláusula cuarta del contrato principal  donde se establece el monto máximo para la prestación de los servicios de atención médica especializada en algología (Medicina del dolor), la cantidad de 9000,000 pesos para el ejercicio fiscal 2018</t>
  </si>
  <si>
    <t xml:space="preserve">825,000 a 1ra  modificación, 75,000 en esta IVA incluido </t>
  </si>
  <si>
    <t xml:space="preserve">SAD-480-2018 CM2 HOSPITAL SAN FELIPE DE JESUS SC </t>
  </si>
  <si>
    <t xml:space="preserve">HOSPITAL SAN FELIPE DE JESUS SC </t>
  </si>
  <si>
    <t>Para modificar la cláusula quinta del contrato principal que establece el monto máximo contemplado en el presupuesto de egresos para el año 2018 por la cantidad de 24,000,000 pesos ya incluido el IVA</t>
  </si>
  <si>
    <t xml:space="preserve">Se contaba con un monto de 22,4000,000 y se amplió 1,600,000 IVA incluido </t>
  </si>
  <si>
    <t xml:space="preserve">SAD-487-2018 CM1 PROACTIVA MEDIO AMBIENTE SETASA SA DE CV </t>
  </si>
  <si>
    <t xml:space="preserve">PROACTIVA MEDIO AMBIENTE SETASA SA DE CV </t>
  </si>
  <si>
    <t>Para modificar la cláusula quinta que establece la vigencia del contrato principal  para quedar a partir del 01/01/2018 hasta el 31/12/2018</t>
  </si>
  <si>
    <t xml:space="preserve">SAD-507-2019 HOSPITAL UNIVERSITARIO "DR. JOSE ELEUTERIO GONZALEZ" </t>
  </si>
  <si>
    <t xml:space="preserve">HOSPITAL UNIVERSITARIO "DR. JOSE ELEUTERIO GONZALEZ" </t>
  </si>
  <si>
    <t xml:space="preserve">Para la prestación de servicios de atención médica especializada y hospitalización necesarios para la atención de los derechohabientes de Servicios Médicos Municipales de Monterrey, diagnosticado con algún padecimiento de especialidad o de hospitalización que no se puedan atender en las instalaciones de la Clínica Municipal de Servicios Médicos. </t>
  </si>
  <si>
    <t>Monto máximo 6,000,000 IVA incluido</t>
  </si>
  <si>
    <t xml:space="preserve">SAD-508-2019 GRANA SA </t>
  </si>
  <si>
    <t xml:space="preserve">GRANA SA </t>
  </si>
  <si>
    <t>Para la prestación de servicios médicos de laboratorio de análisis clínicos para el Municipio de Monterrey bajo las especificaciones del anexo al contrato.</t>
  </si>
  <si>
    <t xml:space="preserve">Monto mínimo 4,800,000 y monto máximo 12,000,000 IVA incluido </t>
  </si>
  <si>
    <t xml:space="preserve">SAD-509-2019 SIMEPRODE </t>
  </si>
  <si>
    <t xml:space="preserve">SIMEPRODE </t>
  </si>
  <si>
    <t>Prestación de servicios  de confinamiento de 1,500 toneladas de llantas en favor del municipio a fin de que las instalaciones de las áreas que integran la Secretaría de Servicios Públicos se encuentre en condiciones de salubridad y de esa manera se logre prevenir la propagación de mosquitos de Zika, chikungunyan y dengue.</t>
  </si>
  <si>
    <t>1,267,880 IVA incluido</t>
  </si>
  <si>
    <t xml:space="preserve">SAD-510-2019 FERNANDO CANTU FLORES </t>
  </si>
  <si>
    <t xml:space="preserve">FERNANDO CANTU FLORES </t>
  </si>
  <si>
    <t>Prestación de servicios de atención médica especializada en algología (medicina del dolor)</t>
  </si>
  <si>
    <t>Monto máximo 225,000 IVA incluido</t>
  </si>
  <si>
    <t xml:space="preserve">SAD-511-2019 ANDRES JAIME ORTEGA VAZQUEZ </t>
  </si>
  <si>
    <t xml:space="preserve">ANDRES JAIME ORTEGA VAZQUEZ </t>
  </si>
  <si>
    <t>Prestación de servicios de atención médica especializada en hematología</t>
  </si>
  <si>
    <t>Monto máximo 210,000 IVA incluido</t>
  </si>
  <si>
    <t xml:space="preserve">SAD-512-2019 OSCAR ARMANDO MARTINEZ GUTIERREZ </t>
  </si>
  <si>
    <t xml:space="preserve">OSCAR ARMANDO MARTINEZ GUTIERREZ </t>
  </si>
  <si>
    <t>Prestación de servicios de atención médica especializada en traumatología y hortopedía</t>
  </si>
  <si>
    <t>Monto máximo 180,000 IVA incluido</t>
  </si>
  <si>
    <t xml:space="preserve">SAD-513-2019 JORGE RAMIREZ CAMPOS </t>
  </si>
  <si>
    <t xml:space="preserve">JORGE RAMIREZ CAMPOS </t>
  </si>
  <si>
    <t>Prestación de servicios de atención médica especializada en traumatología y neuropediatría / neurofisiología</t>
  </si>
  <si>
    <t>Monto máximo 60,000 IVA incluido</t>
  </si>
  <si>
    <t xml:space="preserve">SAD-514-2019 ALBERTO ABUNDIS </t>
  </si>
  <si>
    <t xml:space="preserve">ALBERTO ABUNDIS </t>
  </si>
  <si>
    <t>Prestación de servicios de atención médica especializada en oncología</t>
  </si>
  <si>
    <t xml:space="preserve">SAD-515-2019 LUIS ARMANDO HINOJOSA CANTU </t>
  </si>
  <si>
    <t xml:space="preserve">LUIS ARMANDO HINOJOSA CANTU </t>
  </si>
  <si>
    <t xml:space="preserve">Prestación de servicios de atención médica especializada en anestesiología </t>
  </si>
  <si>
    <t>Monto máximo 240,000 IVA incluido</t>
  </si>
  <si>
    <t xml:space="preserve">SAD-516-2019 ROBERTO SEPULVEDA BALANDRAN </t>
  </si>
  <si>
    <t xml:space="preserve">ROBERTO SEPULVEDA BALANDRAN </t>
  </si>
  <si>
    <t>Monto máximo 90,000 IVA incluido</t>
  </si>
  <si>
    <t xml:space="preserve">SAD-517-2019 LUIS ADRIAN RENDON PEREZ </t>
  </si>
  <si>
    <t xml:space="preserve">LUIS ADRIAN RENDON PEREZ </t>
  </si>
  <si>
    <t xml:space="preserve">Prestación de servicios de atención médica especializada en neumología </t>
  </si>
  <si>
    <t xml:space="preserve">SAD-518-2019 JORGE ALBERTO AVALOS FLORES </t>
  </si>
  <si>
    <t xml:space="preserve">JORGE ALBERTO AVALOS FLORES </t>
  </si>
  <si>
    <t xml:space="preserve">Prestación de servicios de atención médica especializada en inmunología clínica y alergias </t>
  </si>
  <si>
    <t xml:space="preserve">SAD-519-2019 JOSE ANTONIO DEL CAMPO ABADIANO </t>
  </si>
  <si>
    <t xml:space="preserve">JOSE ANTONIO DEL CAMPO ABADIANO </t>
  </si>
  <si>
    <t xml:space="preserve">Prestación de servicios de atención médica especializada en cirugía de tórax y cardiovascular </t>
  </si>
  <si>
    <t>Monto máximo 150,000 IVA incluido</t>
  </si>
  <si>
    <t xml:space="preserve">SAD-520-2019 MCS NETWORK SOLUTION SA DE CV </t>
  </si>
  <si>
    <t xml:space="preserve">MCS NETWORK SOLUTION SA DE CV </t>
  </si>
  <si>
    <t xml:space="preserve">Para la renovación de licencias de seguridad para la protección de bienes tecnológicos informáticos </t>
  </si>
  <si>
    <t>690,000 IVA incluido</t>
  </si>
  <si>
    <t xml:space="preserve">SAD-521-2019 CONTEIN SA DE CV </t>
  </si>
  <si>
    <t xml:space="preserve">CONTEIN SA DE CV </t>
  </si>
  <si>
    <t>Para prestar en favor del municipio servicios de soporte y mantenimiento de telefonía IP, telecomunicaciones y redes inalámbricas</t>
  </si>
  <si>
    <t xml:space="preserve"> 207,000 IVA incluido</t>
  </si>
  <si>
    <t xml:space="preserve">SAD-522-2019 MANEGEMENT TECHNOLOGY INNOVATIONS SC </t>
  </si>
  <si>
    <t xml:space="preserve">MANEGEMENT TECHNOLOGY INNOVATIONS SC </t>
  </si>
  <si>
    <t>De soporte (remoto) al sistema REFER-GRP</t>
  </si>
  <si>
    <t>750,000 IVA incluido</t>
  </si>
  <si>
    <t xml:space="preserve">SAD-523-2019 MANEGEMENT TECHNOLOGY INNOVATIONS SC </t>
  </si>
  <si>
    <t xml:space="preserve">SAD-524-2019 HOSPITAL SAN FELIPE DE JESUS AC </t>
  </si>
  <si>
    <t xml:space="preserve">HOSPITAL SAN FELIPE DE JESUS AC </t>
  </si>
  <si>
    <t>Para atención médica especializada en hospitalización y hemodiálisis de derechohabientes del Municipio de Monterrey.</t>
  </si>
  <si>
    <t>Monto máximo 8,100,000IVA incluido</t>
  </si>
  <si>
    <t xml:space="preserve">SAD-525-2019 MARCO ANTONIO ROCAMONTES RAMOS </t>
  </si>
  <si>
    <t xml:space="preserve">MARCO ANTONIO ROCAMONTES RAMOS </t>
  </si>
  <si>
    <t xml:space="preserve">Prestación de servicios de atención médica especializada en cardiología </t>
  </si>
  <si>
    <t xml:space="preserve">SAD-526-2019 HOSPITAL UNIVERSITARIO DR JOSE ELEUTERIO GONZALEZ </t>
  </si>
  <si>
    <t xml:space="preserve">HOSPITAL UNIVERSITARIO DR JOSE ELEUTERIO GONZALEZ </t>
  </si>
  <si>
    <t>Para atención médica especializada y de hospitalización</t>
  </si>
  <si>
    <t>16,500,000 IVA incluido</t>
  </si>
  <si>
    <t xml:space="preserve">SAD-527-2019 SERVICIOS TELUM SA DE CV </t>
  </si>
  <si>
    <t xml:space="preserve">SERVICIOS TELUM SA DE CV </t>
  </si>
  <si>
    <t>Servicios de telefonía y datos</t>
  </si>
  <si>
    <t>4,355,652.30 IVA incluido</t>
  </si>
  <si>
    <t xml:space="preserve">SAD-528-2019 SERVICIOS TELUM SA DE CV </t>
  </si>
  <si>
    <t>Prestación de servicios de internet dedicado de 200 MB</t>
  </si>
  <si>
    <t>263,408.16 IVA incluido</t>
  </si>
  <si>
    <t xml:space="preserve">CONSTRUCTORA Y ARRENDADORA SAN SEBASTIAN SA DE CV </t>
  </si>
  <si>
    <t>Prestación de servicios de mantenimiento de áreas verdes para el municipio de Monterrey, relativo a la licitación pública nacional presencial No. SA-DA 03/2019</t>
  </si>
  <si>
    <t>8,094,252.76 IVA incluido</t>
  </si>
  <si>
    <t xml:space="preserve">SPP-321-2019 DESARROLLOS HUINALA SA DE CV </t>
  </si>
  <si>
    <t xml:space="preserve">DESARROLLOS HUINALA SA DE CV </t>
  </si>
  <si>
    <t>Para el uso y goce de una superficie de 10,545.28 m2 del bien inmueble ubicado en la Avenida Manuel L Barragán, identificado con número oficial 4900, colonia Hogares ferrocarrileros, con Código Postal 64630, en la ciudad de Monterrey, NL, para destinarlo al uso de la Secretaría de Seguridad Pública y Vialidad de Monterrey.</t>
  </si>
  <si>
    <t>Renta mensual 350,000 más IVA</t>
  </si>
  <si>
    <t xml:space="preserve">SRA-080-2019 ARTURO GUILLERMO MALDONADO GONZALEZ </t>
  </si>
  <si>
    <t xml:space="preserve">ARTURO GUILLERMO MALDONADO GONZALEZ </t>
  </si>
  <si>
    <t>Para el uso y goce  a el municipio del bien inmueble ubicado en calle Pino Suarez 548 Norte,, en la ciudad de Monterrey, NL., en la inteligencia de que será utilizado como oficinas de la Dirección de Comercio, Dirección de inspección y vigilancia y Dirección de Protección Civil de la Secretaría del Ayuntamiento.</t>
  </si>
  <si>
    <t>Renta mensual de 144,200 más IVA y menos retenciones correspondientes.</t>
  </si>
  <si>
    <t xml:space="preserve">SRA-081-2019 ADRIANA SALAZAR GARZA </t>
  </si>
  <si>
    <t xml:space="preserve">ADRIANA SALAZAR GARZA </t>
  </si>
  <si>
    <t>Para el arrendamiento del bien inmueble descrito en la declaración 2.1. del contrato   en la inteligencia de que será utilizado como oficinas del Tribunal de Arbitraje para los Trabajadores del Municipio de Monterrey de la Secretaría del Ayuntamiento.</t>
  </si>
  <si>
    <t>Renta mensual 6,700 más IVA menos retenciones</t>
  </si>
  <si>
    <t xml:space="preserve">SSP- 237-2019 INTERASFALTOS SA DE CV </t>
  </si>
  <si>
    <t xml:space="preserve">INTERASFALTOS SA DE CV </t>
  </si>
  <si>
    <t>Para el suministro de insumos para bacheo y recarpeteo para el Municipio de Monterrey derivado de la licitación pública nacional  presencial No. SA-DA 18/2018</t>
  </si>
  <si>
    <t>74,851,320 IVA incluido</t>
  </si>
  <si>
    <t xml:space="preserve">SSP-238-2019 CONSTRUCTORA NEG SA DE CV </t>
  </si>
  <si>
    <t xml:space="preserve">CONSTRUCTORA NEG SA DE CV </t>
  </si>
  <si>
    <t>Para el mantenimiento de áreas verdes  para el municipio de Monterrey, relativo a la  licitación pública nacional No. SA-DA 03/2019</t>
  </si>
  <si>
    <t>17,128,773.15 IVA incluido</t>
  </si>
  <si>
    <t xml:space="preserve">SSP-239-2019 SEMEX SA DE CV </t>
  </si>
  <si>
    <t xml:space="preserve">SEMEX SA DE CV </t>
  </si>
  <si>
    <t>Para el suministro y aplicación de pintura termoplástica para la Secretaría de Servicios Públicos del Municipio de Monterrey derivado de la licitación pública nacional presencial número SA-DA 04/2019</t>
  </si>
  <si>
    <t>Monto mínimo 14,400,000 y monto máximo 36,000,000</t>
  </si>
  <si>
    <t xml:space="preserve">SSP-240-2019 VIVERO EL ESCORIAL SA DE CV </t>
  </si>
  <si>
    <t xml:space="preserve">VIVERO EL ESCORIAL SA DE CV </t>
  </si>
  <si>
    <t>Para el suministro de herbicidas, fertilizantes y germicidas, relativo a la licitación pública nacional presencial SA-DA 02/2019</t>
  </si>
  <si>
    <t>Monto mínimo 4,800,000 y monto máximo 12,000,000</t>
  </si>
  <si>
    <t xml:space="preserve">SSP-242-2019 CONSTRUCCIONES Y URBANIZACIONES  VILLA SA DE CV </t>
  </si>
  <si>
    <t xml:space="preserve">CONSTRUCCIONES Y URBANIZACIONES  VILLA SA DE CV </t>
  </si>
  <si>
    <t>Para el mantenimiento de áreas verdes para el Municipio de Monterrey relativo a la Licitación Pública Nacional presencial  SA-DA 03/2019</t>
  </si>
  <si>
    <t>9,642,671.10  IVA incluido</t>
  </si>
  <si>
    <t xml:space="preserve">SSP-243-2019 SERVICIOS PRIMARIOS DE GUERRA SA DE CV </t>
  </si>
  <si>
    <t xml:space="preserve">SERVICIOS PRIMARIOS DE GUERRA SA DE CV </t>
  </si>
  <si>
    <t>Para el suministro de materiales para señalamientos viales para el municipio de Monterrey, relativo a la licitación pública nacional  SA-DA 17/2018</t>
  </si>
  <si>
    <t>Monto mínimo 12,960,000 y monto máximo 32,400,000</t>
  </si>
  <si>
    <t xml:space="preserve">SSP-244-2019 OPERADORA VISAR SA DE CV </t>
  </si>
  <si>
    <t xml:space="preserve">OPERADORA VISAR SA DE CV </t>
  </si>
  <si>
    <t>Para el suministro de flores  y plantas de ornato relativo a la licitación pública nacional SA-DA 01/2019</t>
  </si>
  <si>
    <t>Monto mínimo 5,760,000 IVA incluido  y monto máximo 14,400,000 IVA incluido</t>
  </si>
  <si>
    <t xml:space="preserve">SSP-245-2019 ILDEFONSO GUSTAVO GARZA TREVIÑO </t>
  </si>
  <si>
    <t xml:space="preserve">ILDEFONSO GUSTAVO GARZA TREVIÑO </t>
  </si>
  <si>
    <t>Para el Mantenimiento de áreas verdes  para el municipio de monterrey, relativo a la licitación  pública nacional presencial SA-DA 03/2019</t>
  </si>
  <si>
    <t>17,131,341.22 IVA incluido</t>
  </si>
  <si>
    <t>SSP-246-2019 OPERADORA VISAR SA DE CV</t>
  </si>
  <si>
    <t>OPERADORA VISAR SA DE CV</t>
  </si>
  <si>
    <t>Para el Mantenimiento de áreas verdes  para el municipio de Monterrey, relativo a la licitación  pública nacional presencial SA-DA 03/2019</t>
  </si>
  <si>
    <t>17,096,685.98  IVA incluido</t>
  </si>
  <si>
    <t xml:space="preserve">TES-175-2019 INTEGRACION TECNOLOGICA FISCAL S DE RL DE CV </t>
  </si>
  <si>
    <t xml:space="preserve">INTEGRACION TECNOLOGICA FISCAL S DE RL DE CV </t>
  </si>
  <si>
    <t>Para el timbrado de recibos de nómina y facturación fiscal digital.</t>
  </si>
  <si>
    <t>5,005,516.00 IVA incluido</t>
  </si>
  <si>
    <t xml:space="preserve">TES-176-2019 CHUBB SEGUROS DE MEXICO SA DE CV </t>
  </si>
  <si>
    <t xml:space="preserve">CHUBB SEGUROS DE MEXICO SA DE CV </t>
  </si>
  <si>
    <t>Para la adquisición de pólizas de seguro para inmuebles de uso habitacional para incentivar  a los contribuyentes que realizan el pago total del impuesto predial 2019, durante el  periodo comprendido del 01/01/2019 al 05/03/20119, relativo a la licitación pública número SA-SA 13/2018</t>
  </si>
  <si>
    <t>Monto máximo 10,000,000 IVA incluido</t>
  </si>
  <si>
    <t xml:space="preserve">TES-177-2019 BANORTE SA DE CV GRUPO FINANCIERO BANORTE </t>
  </si>
  <si>
    <t xml:space="preserve">BANORTE SA DE CV GRUPO FINANCIERO BANORTE </t>
  </si>
  <si>
    <t>Para la adquisición de pólizas de seguro para vehículos oficiales y póliza empresarial</t>
  </si>
  <si>
    <t>33,515,783.00 IVA incluido</t>
  </si>
  <si>
    <t xml:space="preserve">TES-178-2019 DESARROLLOS INMOBILIARIOS JAJEMI SA DE CV </t>
  </si>
  <si>
    <t xml:space="preserve">DESARROLLOS INMOBILIARIOS JAJEMI SA DE CV </t>
  </si>
  <si>
    <t>Para otorgar el uso y goce del inmueble descrito en la declaración 2.3 del contrato, en la inteligencia de que será utilizado como oficinas de la Dirección de Recaudación Inmobiliaria de la Tesorería Municipal de Monterrey.</t>
  </si>
  <si>
    <t>29,707.29 IVA incluido</t>
  </si>
  <si>
    <t xml:space="preserve">TES-179-2019 GRANTE INMOBILIARIA SA DE CV </t>
  </si>
  <si>
    <t xml:space="preserve">GRANTE INMOBILIARIA SA DE CV </t>
  </si>
  <si>
    <t>Para otorgar el uso y goce del inmueble descrito en la declaración 2.4 del contrato, en la inteligencia de que será utilizado como oficinas de la Dirección de Recaudación Inmobiliaria de la Tesorería Municipal de Monterrey.</t>
  </si>
  <si>
    <t>7,085.69 IVA incluido</t>
  </si>
  <si>
    <t>SSP-182-2016 4CM SIMEPRODE</t>
  </si>
  <si>
    <t>Para modificar la cláusula  novena del contrato  que establece el monto máximo para quedar como un monto máximo contemplado en el presupuesto de egresos para el ejercicio fiscal 2019 por un monto de 10,575,000 IVA  incluido y para modificar la cláusula vigésima tercera  en relación a la vigencia del contrato para quedar  a partir de 01/05/2016 hasta  31/03/2019</t>
  </si>
  <si>
    <t>10,575,000 IVA  incluido</t>
  </si>
  <si>
    <t>SAD-369-2016 2CM  SI VALE MEXICO SA DE CV</t>
  </si>
  <si>
    <t>SI VALE MEXICO SA DE CV</t>
  </si>
  <si>
    <t>Para modificar la cláusula cuarta relacionada a la vigencia del contrato que iniciará el 17/06/2016 y terminará el 31/03/2019</t>
  </si>
  <si>
    <t>SDE-024-2019 INMOBILIARIA HFM SA DE CV</t>
  </si>
  <si>
    <t>Para el uso y goce del bien inmueble descrito en la cláusula primera del contrato en la inteligencia de que será utilizada como oficinas de la Secretaría de Desarrollo Económico</t>
  </si>
  <si>
    <t>134,074.00 más IVA menos Retenciones.</t>
  </si>
  <si>
    <t>SAD-529-2019 PRAXAIR MÉXICO SA DE RL DE CV</t>
  </si>
  <si>
    <t>PRAXAIR MÉXICO SA DE RL DE CV</t>
  </si>
  <si>
    <t xml:space="preserve">Para el suministro de oxígeno, gases medicinales y accesorios, arrendamiento y comodato. </t>
  </si>
  <si>
    <t xml:space="preserve">monto máximo de 450,000 IVA incluido </t>
  </si>
  <si>
    <t>SOP-765-2017 CA1 CONSTRUCCIONES REFORZADAS SA DE CV</t>
  </si>
  <si>
    <t>Para modificar la clausula según da del contato principal OP-R00-07/16-CP para aumentar la cantidad de 325,787.94 al monto original pactado en la cláusula mencionada, para quedar en la cantidad de 15,223,034.72 incluyendo el IVA.</t>
  </si>
  <si>
    <t xml:space="preserve"> aumentar la cantidad de 325,787.94 para quedar en la cantidad de 15,223,034.72 incluyendo el IVA</t>
  </si>
  <si>
    <t>SOP-885-2019 HUAJUCO CONSTRUCCIONES SA DE CV</t>
  </si>
  <si>
    <t>Para la rehabilitación de pavimento en calle paseo de los Misterios entre calle paseo de Acueducto y paseo de San Fernando en la Colonia Satélite  en el Municipio de Monterrey, NL.</t>
  </si>
  <si>
    <t>SOP-886-2019 DESARROLLOS LOCSA SA DE CV</t>
  </si>
  <si>
    <t>DESARROLLOS LOCSA SA DE CV</t>
  </si>
  <si>
    <t>Construcción de muro de contención con pilotes y parapento de concreto en calle Paseo Blanca Celia entre calles paseo sandra y arrollo seco en la colonia ampliación del valle del mirador, Monterrey, NL.</t>
  </si>
  <si>
    <t>SOP-790-2017 CM1 DISEÑO INFRAESTRUCTURA Y SERVICIOS SA DE CV</t>
  </si>
  <si>
    <t>Para modificar la cláusula segunda del contrato principal OP-R33R-01/17-CP para aumentar la cantidad de 275,446.78 al monto original pactado en la cláusula mencionada, para quedar en la cantidad total de 7,773,457.82 incluyendo IVA.</t>
  </si>
  <si>
    <t>aumentar la cantidad de 275,446.78 al monto original pactado en la cláusula mencionada, para quedar en la cantidad total de 7,773,457.82 incluyendo IVA.</t>
  </si>
  <si>
    <t>SOP-801-2017 CA2 MTZ MOBILIARIA SA DE CV</t>
  </si>
  <si>
    <t>Para modificar la cláusula segunda del contrato principal OP-R33-10/17-CP para aumentar la cantidad de 85,394.88 al monto original pactado en la cláusula mencionada, para quedar en la cantidad total de 4,933,353.90 incluyendo IVA.</t>
  </si>
  <si>
    <t>umentar la cantidad de 85,394.88 al monto original pactado en la cláusula mencionada, para quedar en la cantidad total de 4,933,353.90 incluyendo IVA.</t>
  </si>
  <si>
    <t>SOP-785-2017 CA2 BUILDTECH PAVIMENTOS ESTAMPADOS Y CONSTRUCCIONES SA DE CV</t>
  </si>
  <si>
    <t xml:space="preserve"> BUILD TECH PAVIMENTOS ESTAMPADOS Y CONSTRUCCIONES SA DE CV</t>
  </si>
  <si>
    <t>Para modificar la cláusula segunda del contrato principal OP-R33-02/17-CP para aumentar la cantidad de 2,108,585.40 al monto original pactado en la cláusula mencionada, para quedar en la cantidad total de 7,502,046.64 incluyendo IVA.</t>
  </si>
  <si>
    <t>aumentar la cantidad de 2,108,585.40 al monto original pactado en la cláusula mencionada, para quedar en la cantidad total de 7,502,046.64 incluyendo IVA.</t>
  </si>
  <si>
    <t>SOP-760-2017 CA1 EDIFICACIONES Y TERRACERIAS DEL NORTE SA DE CV</t>
  </si>
  <si>
    <t>Para modificar la cláusula segunda del contrato principal OP-R23-07/16-IR para aumentar la cantidad de 75,743.62 al monto original pactado en la cláusula mencionada, para quedar en la cantidad total de 866,073.36 incluyendo IVA.</t>
  </si>
  <si>
    <t>aumentar la cantidad de 75,743.62 al monto original pactado en la cláusula mencionada, para quedar en la cantidad total de 866,073.36 incluyendo IVA.</t>
  </si>
  <si>
    <t>SOP-809-2017 CM2 CONSTRUCCIONES REFORZADAS SA DE CV</t>
  </si>
  <si>
    <t>Para modificar la cláusula segunda del contrato principal OP-R23(FORTALECE)-01/17-CP para aumentar la cantidad de 154,808.13 al monto original pactado en la cláusula mencionada, para quedar en la cantidad total de 12,054,611.45 incluyendo IVA.</t>
  </si>
  <si>
    <t>aumentar la cantidad de 154,808.13 al monto original pactado en la cláusula mencionada, para quedar en la cantidad total de 12,054,611.45 incluyendo IVA.</t>
  </si>
  <si>
    <t>SAD-530-2019 GRUPO BIOQUISA SA DE CV</t>
  </si>
  <si>
    <t>GRUPO BIOQUISA SA DE CV</t>
  </si>
  <si>
    <t>servicios de asesoría para mejora en organizaciones y funcionamiento de laboratorio y áreas de la Dirección de Servicios Médicos municipales, selañados en la clausula 1 del presente contrato</t>
  </si>
  <si>
    <t>SAD-531-2019 BUSINESS ELITE NETWORK SA DE CV</t>
  </si>
  <si>
    <t>Servicios de fumigación contra insectos  rastreros, voladores y roedores en las instalaciones de las clinicas Cubres y burócratas.</t>
  </si>
  <si>
    <t>TES-180-2019 ASER SHELTER SERVICES SA DE CV</t>
  </si>
  <si>
    <t>ASER SHELTER SERVICES SA DE CV</t>
  </si>
  <si>
    <t xml:space="preserve">Servicios especializados en materia de fortalecimiento de las finanzas públicas, gestion de cobro y fiscalización de los contribuyentes en favor del municipio, incluiyendo la determinación de los créditos fiscales y gestión de cobro. </t>
  </si>
  <si>
    <t xml:space="preserve">20% de ingresos derivados de la gestión de cobro </t>
  </si>
  <si>
    <t>TES-181-2019 LEMOINE ASESORES SC</t>
  </si>
  <si>
    <t xml:space="preserve"> LEMOINE ASESORES SC</t>
  </si>
  <si>
    <t>TES-182-2019 ASESORES Y ADMINISTRADORES DE SERVICIOS CONTABLES Y FISCALES SC</t>
  </si>
  <si>
    <t>TES-183-2019 VALERE CONSULTORES SC</t>
  </si>
  <si>
    <t>SOP-715-2016 CA1 PROVEEDORA PARA LA CONSTRUCCION REGIOMONTANA SA DE CV</t>
  </si>
  <si>
    <t>Para modificar la cláusula segunda del contrato principal OP-R33-03/16-CP para aumentar la cantidad de 508,368.84 al monto original pactado en la cláusula mencionada, para quedar en la cantidad total de 3,778,644.02 incluyendo IVA.</t>
  </si>
  <si>
    <t>aumentar la cantidad de 508,368.84 al monto original pactado en la cláusula mencionada, para quedar en la cantidad total de 3,778,644.02 incluyendo IVA.</t>
  </si>
  <si>
    <t>SOP-825-2017 CM1 EDIFICACIONES Y TERRACERIAS DEL NORTE SA DE CV</t>
  </si>
  <si>
    <t>Para modificar la cláusula segunda del contrato principal OP-R33-06/17-IR para aumentar la cantidad de 44,751,11 al monto original pactado en la cláusula mencionada, para quedar en la cantidad total de 1,394,289.50 incluyendo IVA.</t>
  </si>
  <si>
    <t>aumentar la cantidad de 44,751,11 al monto original pactado en la cláusula mencionada, para quedar en la cantidad total de 1,394,289.50 incluyendo IVA.</t>
  </si>
  <si>
    <t>44,751,11 al</t>
  </si>
  <si>
    <t>SOP-685-2015 CA1 MONQ CONSTRUCTORES SA DE CV</t>
  </si>
  <si>
    <t>MONQ CONSTRUCTORES SA DE CV</t>
  </si>
  <si>
    <t>!!!</t>
  </si>
  <si>
    <t>SOP-859-2018 CM2 CONTRUCTORA MOYEDA SA DE CV</t>
  </si>
  <si>
    <t>CONTRUCTORA MOYEDA SA DE CV</t>
  </si>
  <si>
    <t>Para modificar la cláusula tercera (plazo de ejecución) del contrato principal, establecido en fecha de inicio el día 25/06/2018 y fecha de terminación el día 22/10/2018, siendo modificados los plazos de ejecución los cuales  no representan más del 25% del plazo pactado y son necesarios para culminar satisfactoriamente los trabajos contratados, quedando la fecha real de inicio el día 21/07/2018 y de terminación  de obra el día 17/11/2018</t>
  </si>
  <si>
    <t>SDH-525-2019 ESTUDIO CACTACIA SA DE CV</t>
  </si>
  <si>
    <t>ESTUDIO CACTACIA SA DE CV</t>
  </si>
  <si>
    <t xml:space="preserve">Para conjuntar  esfuerzos con el propósito de establecer acciones de coordinación para fomentar y alentar actividades culturales, artísticas y educativas entre la población del Municipio, mediante la ejecución del Festibal Itinerante, el cual se llevará  a cabo en la Ciudad de Monterrey del día 07 de abril al día 13 de abril de 2019, a través de las acciones y representaciones artísticas que se describen en el anexo del presente instrumento. </t>
  </si>
  <si>
    <t>SAD-532-2019 BIOANALISIS Y SERVICIOS HEMATOLOGICOS SA DE CV</t>
  </si>
  <si>
    <t xml:space="preserve"> servicios de Banco de Sangre en los conceptos de porcesamiento, selección de donador, recolección de sangre, análisis, fraccionamiento y almadenamiento, de acuerdo a las necesidades  con la frecuencia necesaria solicitada a través de la Dirección de Servicios Médicos Municipales</t>
  </si>
  <si>
    <t>TES-185-2019 JORGE ALBERTO DE LA GARZA GARZA</t>
  </si>
  <si>
    <t xml:space="preserve"> JORGE ALBERTO DE LA GARZA GARZA</t>
  </si>
  <si>
    <t>TES-186-2019 SOLUCIONES FISCALES Y GESTIÓN DE TRIBUTOS MUNICIPALES SC</t>
  </si>
  <si>
    <t>SOLUCIONES FISCALES Y GESTIÓN DE TRIBUTOS MUNICIPALES SC</t>
  </si>
  <si>
    <t>TES-187-2019 INTEGRA CONECT SA DE CV</t>
  </si>
  <si>
    <t>SOP-778-2017 CM1 EXCAVACIONES Y PAVIMENTACIONES 216 SA DE CV</t>
  </si>
  <si>
    <t>EXCAVACIONES Y PAVIMENTACIONES 216 SA DE CV</t>
  </si>
  <si>
    <t>Para modificar la cláusula segunda del contrato principal OP-RP-05/17-IR para aumentar la cantidad de 111,900.28 al monto original pactado en la cláusula mencionada, para quedar en la cantidad total de 1,109,179.11 incluyendo IVA.</t>
  </si>
  <si>
    <t>aumentar la cantidad de 111,900.28 al monto original pactado en la cláusula mencionada, para quedar en la cantidad total de 1,109,179.11 incluyendo IVA.</t>
  </si>
  <si>
    <t>SOP-755-2017 CA1 CONSTRUCTORA SALGARSA DE CV</t>
  </si>
  <si>
    <t>CONSTRUCTORA SALGARSA DE CV</t>
  </si>
  <si>
    <t>Para modificar la cláusula segunda del contrato principal OP-R23-20/16-IR para aumentar la cantidad de 1,386,836.11 al monto original pactado en la cláusula mencionada, para quedar en la cantidad total de 3,611,685.21 incluyendo IVA.</t>
  </si>
  <si>
    <t>aumentar la cantidad de 1,386,836.11 al monto original pactado en la cláusula mencionada, para quedar en la cantidad total de 3,611,685.21 incluyendo IVA.</t>
  </si>
  <si>
    <t>SOP-752-2017 CA1 FOJA INGENIERO CONSTRUCTORES SA DE CV</t>
  </si>
  <si>
    <t>FOJA INGENIERO CONSTRUCTORES SA DE CV</t>
  </si>
  <si>
    <t>Para modificar la cláusula segunda del contrato principal OP-R23-19/16-IR para disminuir la cantidad de 206,132.31 al monto original pactado en la cláusula mencionada, para quedar en la cantidad total de 4,789,756.27 incluyendo IVA.</t>
  </si>
  <si>
    <t>disminuir la cantidad de 206,132.31 al monto original pactado en la cláusula mencionada, para quedar en la cantidad total de 4,789,756.27 incluyendo IVA.</t>
  </si>
  <si>
    <t>SOP-615-2015 CM1 CONSTRUCCIONES Y ELECTRIFICACIONES DEL NORTE SA DE CV</t>
  </si>
  <si>
    <t>CONSTRUCCIONES Y ELECTRIFICACIONES DEL NORTE SA DE CV</t>
  </si>
  <si>
    <t>Para modificar la cláusula segunda del contrato principal OP-RE-06/15-CP para aumentar la cantidad de 115,166.34 al monto original pactado en la cláusula mencionada, para quedar en la cantidad total de 4,277,498.08 incluyendo IVA.</t>
  </si>
  <si>
    <t>aumentar la cantidad de 115,166.34 al monto original pactado en la cláusula mencionada, para quedar en la cantidad total de 4,277,498.08 incluyendo IVA.</t>
  </si>
  <si>
    <t>TES-188-2019 HR RATINGS DE MEXICO SA DE CV INSTITUCION CALIFICADORA DE VALORES</t>
  </si>
  <si>
    <t>HR RATINGS DE MEXICO SA DE CV INSTITUCION CALIFICADORA DE VALORES</t>
  </si>
  <si>
    <t>Para prestación de servicios de calificación</t>
  </si>
  <si>
    <t>Pago inicial por 14,608.74 UDIS mas IVA, 23,008.77 UDIS mas IVA, 23,008.77 UDIS mas IVA, 23,008.77 UDIS mas IVA y 23,008.77 UDIS mas IVA y pagos anuales subsecuentes por 14,608.74 UDIS mas IVA, 23,008.77 UDIS mas IVA, 23,008.77 UDIS mas IVA, 23,008.77 UDIS mas IVA y 23,008.77 UDIS mas IVA.</t>
  </si>
  <si>
    <t>SOP-812-2017 CM2 PROVEEDORA PARA LA CONSTRUCCION REGIOMONTANA SA DE CV</t>
  </si>
  <si>
    <t>Para modificar la cláusula segunda del contrato principal OP-RP-02/17-CP para aumentar la cantidad de 1,509,960.42 al monto original pactado en la cláusula mencionada, para quedar en la cantidad total de 16,054,399.60 incluyendo IVA.</t>
  </si>
  <si>
    <t>aumentar la cantidad de 1,509,960.42 al monto original pactado en la cláusula mencionada, para quedar en la cantidad total de 16,054,399.60 incluyendo IVA.</t>
  </si>
  <si>
    <t>SOP-847-2018 CA1 DESARROLLO Y CONSTRUCCIONES URBANAS SA DE CV</t>
  </si>
  <si>
    <t>Para modificar la cláusula segunda del contrato principal OP-FORTAMUNDF-01-AD para aumentar la cantidad de 13,060,255.67 al monto principal pactado en la cláusula mencionada, para quedar en la cantidad total de 63,457,685.27 incluye IVA.</t>
  </si>
  <si>
    <t>SOP-859-2018 CM2 CONSTRUCTORA MOYEDA SA DE CV</t>
  </si>
  <si>
    <t>Para modificar la cláusula tercera (plazo de ejecución) del contrato principal, establecido en fecha de inicio el 25/06/2018 y fecha de terminación el día 22/10/2018, siendo modificados los plazos de ejecución los cuales no representan más de 25% al plazo pactado y son necesarios para culminar satisfactoriamente los trabajos contratados, quedando la fecha real de inicio el día 21/07/2018 y la fecha real de terminación de la obra el día 17/11/2018</t>
  </si>
  <si>
    <t>SOP-856-2018 CM1 GFM INGENIEROS CONSTRUCTORES SA DE CV</t>
  </si>
  <si>
    <t>Para modificar la cláusula segunda del contrato principal OP-REP-01/18-IR para aumentar la cantidad de 87,133.99 al monto principal pactado en la cláusula mencionada, para quedar en la cantidad total de 2,927,622.49 incluye IVA.</t>
  </si>
  <si>
    <t>SAD-533-2019 SERVICIO PARA ESTACIONES DE GASOLINA EN MEXICO SA DE CV</t>
  </si>
  <si>
    <t>EL Monto de combustible es indeterminado y de acuerdo a las necesidades del municipio, sujetos a un monto máximo de: $112,000,000 PARA GASOLINA Y $34,500,000 PARA DIESEL Ambos con IVA incluido.</t>
  </si>
  <si>
    <t>SAD-534-2019 AUDIMED SA DE CV</t>
  </si>
  <si>
    <t>Para la prestación de servicios especializados para el estudio de audiometría, logo audiometria, adaptación y suministro de aparatos auditivos.</t>
  </si>
  <si>
    <t>SOP-860-2018 CM1 EDIFICACIONES Y TERRACERIAS DEL NORTE SA DE CV</t>
  </si>
  <si>
    <t>Para modificar la cláusula segunda del contrato principal OP-RP-09/18-IR para restar la cantidad de 166,751.45 al monto original pactado en la cláusula mencionada, para quedar en la cantidad total de 733,574.79 incluyendo IVA.</t>
  </si>
  <si>
    <t>restar la cantidad de 166,751.45 al monto original pactado en la cláusula mencionada, para quedar en la cantidad total de 733,574.79 incluyendo IVA.</t>
  </si>
  <si>
    <t>SOP-868-2018 CM1 EDIFICACIONES Y TERRACERIAS DEL NORTE SA DE CV</t>
  </si>
  <si>
    <t>Para modificar la cláusula segunda del contrato principal OP-RP-06/18-IR para aumentar la cantidad de 161,908.32 al monto original pactado en la cláusula mencionada, para quedar en la cantidad total de 1,626,737.85 incluyendo IVA.</t>
  </si>
  <si>
    <t xml:space="preserve"> aumentar la cantidad de 161,908.32 al monto original pactado en la cláusula mencionada, para quedar en la cantidad total de 1,626,737.85 incluyendo IVA.</t>
  </si>
  <si>
    <t xml:space="preserve">SOP-730-2016 CM CONSTRUCTORA COEXSA SA DE CV </t>
  </si>
  <si>
    <t xml:space="preserve">CONSTRUCTORA COEXSA SA DE CV </t>
  </si>
  <si>
    <t>Para modificar la cláusula segunda del contrato principal OP-R23-06/16-CP para disminuir la cantidad de 857,266.57 al monto original pactado en la cláusula mencionada, para quedar en la cantidad total de 6,414,105.33 incluyendo IVA.</t>
  </si>
  <si>
    <t>disminuir la cantidad de 857,266.57 al monto original pactado en la cláusula mencionada, para quedar en la cantidad total de 6,414,105.33 incluyendo IVA.</t>
  </si>
  <si>
    <t>SOP-782-2017 CA2 HERCULES CONSTRUCCIONES DE MONTERREY SA DE CV</t>
  </si>
  <si>
    <t>Para modificar la cláusula segunda del contrato principal OP-R33-06/17-CP para aumentar la cantidad de 156,973.84 al monto original pactado en la cláusula mencionada, para quedar en la cantidad total de 24,946,860.51 incluyendo IVA.</t>
  </si>
  <si>
    <t xml:space="preserve"> aumentar 156,973.84 al monto original pactado en la cláusula mencionada, para quedar en la cantidad total de 24,946,860.51 incluyendo IVA.</t>
  </si>
  <si>
    <t>SOP-807-2017 CA1 BUFETE URBANISTICO SA DE CV</t>
  </si>
  <si>
    <t>SOP-810-2017 CA2 PETER &amp;BRO SA DE CV</t>
  </si>
  <si>
    <t>PETER &amp;BRO SA DE CV</t>
  </si>
  <si>
    <t>Para modificar la cláusula segunda del contrato principal OP-R23(FORTALECE)-01/17-CP para aumentar la cantidad de 326.8823.06 al monto original pactado en la cláusula mencionada, para quedar en la cantidad total de 2,460,883.66 incluyendo IVA.</t>
  </si>
  <si>
    <t xml:space="preserve"> aumentar la cantidad de 326.8823.06 al monto original pactado en la cláusula mencionada, para quedar en la cantidad total de 2,460,883.66 incluyendo IVA.</t>
  </si>
  <si>
    <t xml:space="preserve">326.8823.06 </t>
  </si>
  <si>
    <t>Para modificar la cláusula segunda del contrato principal OP-FORTAMUNDF-01/18-AD para aumentar la cantidad de 13,060,255.67 al monto original pactado en la cláusula mencionada, para quedar en la cantidad total de 63,457,685.27 incluyendo IVA.</t>
  </si>
  <si>
    <t>aumentar la cantidad de 13,060,255.67 al monto original pactado en la cláusula mencionada, para quedar en la cantidad total de 63,457,685.27 incluyendo IVA.</t>
  </si>
  <si>
    <t>Para modificar la cláusula tercera (plazo de ejecución) del contrato principal, establecido en fecha de inicio el día 09/07/2018 y fecha de terminación el día 25/11/2018, siendo modificados los plazos de ejecución los cuales no representan más del 25% del plazo pactado y son necesarios para culminar satisfactoriamente los trabajos contratados, quedando la fecha real de inicio el día 10/08/2018 y de terminación  de obra el día 25/12/2018</t>
  </si>
  <si>
    <t xml:space="preserve"> 10/08/2018</t>
  </si>
  <si>
    <t xml:space="preserve"> 25/12/2018</t>
  </si>
  <si>
    <t>OEP-134-2019 HG PROMOTORES EN DEPORTE Y ENTRETENIMIENTO SA DE CV</t>
  </si>
  <si>
    <t>HG PROMOTORES EN DEPORTE Y ENTRETENIMIENTO SA DE CV</t>
  </si>
  <si>
    <t>Como prestación de servicios de comunicación social  en el torneo "Abierto Moonnterrey WTA 2019"</t>
  </si>
  <si>
    <t>SOP-887-2019 SPANCRETE NORESTE SA DE CV</t>
  </si>
  <si>
    <t>SPANCRETE NORESTE SA DE CV</t>
  </si>
  <si>
    <t>Remediación en puente vehicularen Av. Raul Rangel Frias en el cruce con el Arrollo  Topo Chico, en el Municipio de monterrey.</t>
  </si>
  <si>
    <t>SOP-888-2019 CONSTRUCTORA MOYEDA SA DE CV</t>
  </si>
  <si>
    <t>Reparación  de puente  vehicular ubicado en las calles Fidel Velazquez y Av. Bernardo Reyes, en el Municipio de Monterrey</t>
  </si>
  <si>
    <t>OEP-135-2019 DANIELA CANTU ELIZONDO</t>
  </si>
  <si>
    <t xml:space="preserve">Se obliga en este acto a otorgar el uso y goce a el Municipio de Monterrey del inmueble descrito en el punto 2.1 del apartado de Declaraciones del presente contrato, en la inteligencia que será utilizado como espacio para oficinas de la Dirección de eventos y Logística de la Oficina Ejecutiva del C. Presidente Municipal. </t>
  </si>
  <si>
    <t>Renta mensual de 28,560 mas IVA, menos retenciones</t>
  </si>
  <si>
    <t>TES-189-2019 GRANTE INMOBILIARIA SA DE CV</t>
  </si>
  <si>
    <t>Se obliga en este acto a otorgar el uso y goce a el Municipio de Monterrey del inmueble descrito en el punto 2.1 del apartado de Declaraciones del presente contrato, en la inteligencia que será utilizado como espacio para oficinas de la Dirección de Recaudación Inmobiliaria de la Tesorería Municipa de Monterrey</t>
  </si>
  <si>
    <t>Renta mensual de 7,085.69 mas IVA, menos retenciones</t>
  </si>
  <si>
    <t>DIF-040-2019 KORE MTY SA DE CV</t>
  </si>
  <si>
    <t>KORE MTY, S.A. DE C.V.</t>
  </si>
  <si>
    <t>Para el suministro de sillas de ruedas relativas a la licitación pública Nacional Presencial SA-SA716/2019</t>
  </si>
  <si>
    <t>Mínimo de  $,1,800,000 y máximo de $4,500,000 con IVA incluido</t>
  </si>
  <si>
    <t>SAD-535-2019 SG PROVEEDOORES SA DE CV</t>
  </si>
  <si>
    <t>SG PROVEEDOORES, S.A. DE C.V.</t>
  </si>
  <si>
    <t>Para el suministro de  artículos de aseo y limpieza.</t>
  </si>
  <si>
    <t>Mínimo de  $2,400,000 y máximo de $6,000,000 con IVA incluido</t>
  </si>
  <si>
    <t>OEP-136-2019 EDITORIAL MO NTERREY SA</t>
  </si>
  <si>
    <t>EDITORIAL MONTERREY. S.A.</t>
  </si>
  <si>
    <t>Para la prestación de servicios de comunicación consistentes en publicación en desplegados, para campañas de programas del Municipio  de Monterrey, cuyas especificaciones y características se encuentran en el presente contrato.</t>
  </si>
  <si>
    <t>Monto máximo de 2,000,000 incluido IVA</t>
  </si>
  <si>
    <t>OEP-137-2019 JUAN MANUEL ELIZONDO GARCIA</t>
  </si>
  <si>
    <r>
      <t>C.</t>
    </r>
    <r>
      <rPr>
        <sz val="12"/>
        <color rgb="FF000000"/>
        <rFont val="Calibri"/>
        <family val="2"/>
        <scheme val="minor"/>
      </rPr>
      <t xml:space="preserve"> JUAN MANUEL ELIZONDO GARCIA</t>
    </r>
  </si>
  <si>
    <t>Para la prestación de servicios de comunicación consistentes en la difusión de contenido mensual, a través de internet, para campañas de programas del Municipio  de Monterrey, cuyas especificaciones y características se encuentran en el presente contrato.</t>
  </si>
  <si>
    <t>Monto máximo de 360,000 incluido IVA</t>
  </si>
  <si>
    <t>OEP-138-2019 SCRIPTAMTY SA DE CV</t>
  </si>
  <si>
    <r>
      <t>SCRIPTAMTY</t>
    </r>
    <r>
      <rPr>
        <sz val="12"/>
        <color rgb="FF000000"/>
        <rFont val="Calibri"/>
        <family val="2"/>
        <scheme val="minor"/>
      </rPr>
      <t>, S.A. DE C.V.</t>
    </r>
  </si>
  <si>
    <t>Para la prestación de servicios de comunicación publicación en internet, para campañas de programas del Municipio  de Monterrey, cuyas especificaciones y características se encuentran en el presente contrato.</t>
  </si>
  <si>
    <t>Monto máximo de 278,400 incluido IVA</t>
  </si>
  <si>
    <t>OEP-139-2019 PEDRO DANIEL ORDOÑEZ ELIZONDO</t>
  </si>
  <si>
    <t>Para la prestación de servicios de comunicación consistentes en la difusión de contenido mensual a través de internet para campañas de programas del Municipio  de Monterrey, cuyas especificaciones y características se encuentran en el presente contrato.</t>
  </si>
  <si>
    <t>Monto máximo de 300,000 incluido IVA</t>
  </si>
  <si>
    <t>OEP-140-2019 JUAN ERNESTO CANTU MURILLO</t>
  </si>
  <si>
    <t>C. JUAN ERNESTO CANTU MURILLO</t>
  </si>
  <si>
    <t>Para la prestación de servicios de comunicación consistentes en la publicación de desplegados en revistas, para campañas de programas del Municipio  de Monterrey, cuyas especificaciones y características se encuentran en el presente contrato.</t>
  </si>
  <si>
    <t>Monto máximo de 348,000 incluido IVA</t>
  </si>
  <si>
    <t>OEP-141-2019  GRUPO EDITORIAL CRUCERO SA DE CV</t>
  </si>
  <si>
    <t>GRUPO EDITORIAL CRUCERO, S.A. DE C.V.</t>
  </si>
  <si>
    <t>Monto máximo de 516,000 incluido IVA</t>
  </si>
  <si>
    <t>OEP-142-2019 RENE IVAN AVILES GARZA</t>
  </si>
  <si>
    <r>
      <t>C.</t>
    </r>
    <r>
      <rPr>
        <sz val="12"/>
        <color rgb="FF000000"/>
        <rFont val="Calibri"/>
        <family val="2"/>
        <scheme val="minor"/>
      </rPr>
      <t xml:space="preserve"> RENE IVAN AVILES GARZA</t>
    </r>
  </si>
  <si>
    <t>Monto máximo de 480,000 incluido IVA</t>
  </si>
  <si>
    <t>OEP-143-2019 REYNALDO RAMON LOZANO CAVAZOS</t>
  </si>
  <si>
    <r>
      <t>C.</t>
    </r>
    <r>
      <rPr>
        <sz val="12"/>
        <color rgb="FF000000"/>
        <rFont val="Calibri"/>
        <family val="2"/>
        <scheme val="minor"/>
      </rPr>
      <t xml:space="preserve"> REYNALDO RAMON LOZANO CAVAZOS</t>
    </r>
  </si>
  <si>
    <t>Monto máximo de 420,000 incluido IVA</t>
  </si>
  <si>
    <t>OEP-144-2019 IRENE GABRIELA PEREZ MIER</t>
  </si>
  <si>
    <r>
      <t xml:space="preserve">C. </t>
    </r>
    <r>
      <rPr>
        <sz val="12"/>
        <color rgb="FF000000"/>
        <rFont val="Calibri"/>
        <family val="2"/>
        <scheme val="minor"/>
      </rPr>
      <t>IRENE GABRIELA PEREZ MIER</t>
    </r>
  </si>
  <si>
    <t>Monto máximo de 492,000 incluido IVA</t>
  </si>
  <si>
    <t>OEP-145-2019 KLAVE MEDIA SAPI DE SV</t>
  </si>
  <si>
    <t>KLAVE MEDIA, S.A.P.I. DE C.V.</t>
  </si>
  <si>
    <t>SSP-182-2016 CM5 SIMEPRODE</t>
  </si>
  <si>
    <t>Para modificar la Cláusula  octava del contrato principal, para quedar: OCTAVA.- (CONTRAPRESTACIÓN) el municipio deberá pagar a el prestador de servicios la tarifa de 92.00 más el IVA a razón de tonelada de residuos sólidos y  una tarifa de 184.00 más el IVA por tonelada de confinamiento y traslado al Centro de Disposición final de los residuos, tarifa s que estarán vigentes a partir del  1 de enero de 2019.</t>
  </si>
  <si>
    <t>OEP-146-2019 PERLA GUADALUPE MELCHOR GUERRERO</t>
  </si>
  <si>
    <t>C. PERLA GUADALUPE MELCHOR GUERRERO.</t>
  </si>
  <si>
    <t>Monto máximo de 240,000 incluido IVA</t>
  </si>
  <si>
    <t>OEP-147-2019 MIRADOR DIGITAL SA DE CV</t>
  </si>
  <si>
    <t>MIRADOR DIGITAL, S.A. DE C.V.</t>
  </si>
  <si>
    <t>OEP-148-2019 RADIO AMERICA DE MEXICO SA DE CV</t>
  </si>
  <si>
    <t>RADIO AMERICA DE MEXICO, S.A. DE C.V.</t>
  </si>
  <si>
    <t>Para la prestación de servicios de comunicación consistentes en la transmisión de spots en estaciones de radio, para campañas, programas y acciones del Gobierno del Municipio  de Monterrey, cuyas especificaciones y características se encuentran en el presente contrato.</t>
  </si>
  <si>
    <t>Monto máximo de 1,200,000 incluido IVA</t>
  </si>
  <si>
    <t>OEP-149-2019 RTV &amp; PRESS NEWS SA DE CV</t>
  </si>
  <si>
    <t>RTV &amp; PRESS NEWS, S.A. DE C.V.</t>
  </si>
  <si>
    <t>Para la prestación de servicios de comunicación consistentes en la difusión a través de internet, para campañas de programas del Municipio  de Monterrey, cuyas especificaciones y características se encuentran en el presente contrato.</t>
  </si>
  <si>
    <t>Monto máximo de 396,000 incluido IVA</t>
  </si>
  <si>
    <t>OEP-150-2019 AUDITORIO INTEGRAL SA DE CV</t>
  </si>
  <si>
    <t>AUDITORIO INTEGRAL, S.A. DE C.V.</t>
  </si>
  <si>
    <t>Para la prestación de servicios de comunicación consistentes en la transmisión de spots en estaciones de radio, para campañas de programas del Municipio  de Monterrey, cuyas especificaciones y características se encuentran en el presente contrato.</t>
  </si>
  <si>
    <t>OEP-151-2019  GRUPO MASS COMUNICACIONES SA DE CV</t>
  </si>
  <si>
    <t>GRUPO MASS COMUNICACIONES, S.A. DE C.V.</t>
  </si>
  <si>
    <t>Monto máximo de 1,000,000 incluido IVA</t>
  </si>
  <si>
    <t>OEP-152-2019 DSIGNIO VISUAL SA DE CV</t>
  </si>
  <si>
    <t>DSIGNIO VISUAL, S.A. DE C.V.</t>
  </si>
  <si>
    <t>OEP-153-2019 CARLOS HERNANDEZ HERNANDEZ</t>
  </si>
  <si>
    <t>C. CARLOS HERNANDEZ HERNANDEZ</t>
  </si>
  <si>
    <t>OEP-154-2019 VERBO LIBRE EDITORES SA DE CV</t>
  </si>
  <si>
    <t>VERBO LIBRE EDITORES, S.A. DE C.V.</t>
  </si>
  <si>
    <t>Monto máximo de 584,640 incluido IVA</t>
  </si>
  <si>
    <t>OEP-155-2019 TV RUTA SA DE CV</t>
  </si>
  <si>
    <t>TV RUTA, S.A. DE C.V.</t>
  </si>
  <si>
    <t>Para la prestación de servicios de comunicación consistentes en la transmisión de spots publicitarios en camiones urbanos para campañas de programas del Municipio  de Monterrey, cuyas especificaciones y características se encuentran en el presente contrato.</t>
  </si>
  <si>
    <t>Monto máximo de 3,500,000 incluido IVA</t>
  </si>
  <si>
    <t>OEP-156-2019 SISTEMEDIOS SA DE CV</t>
  </si>
  <si>
    <t>SISTEMEDIOS, S.A. DE C.V.</t>
  </si>
  <si>
    <t>Para la prestación de servicios de comunicación consistentes en la transmisión de spots publicitarios en recibos de agua para campañas de programas del Municipio  de Monterrey, cuyas especificaciones y características se encuentran en el presente contrato.</t>
  </si>
  <si>
    <t>Monto máximo de 800,000 incluido IVA</t>
  </si>
  <si>
    <t>OEP-157-2019 MILENIO DIARIO SA DE CV</t>
  </si>
  <si>
    <t>MILENIO DIARIO, S.A. DE C.V.</t>
  </si>
  <si>
    <t>Para realizar 146 suscripciones anuales del periódico Milenio Diario para el Municipio de Monterrey.</t>
  </si>
  <si>
    <t>350,400, no genera IVA</t>
  </si>
  <si>
    <t>OEP-158-2019 IMAGEN RADIO COMERCIAL SA DE CV</t>
  </si>
  <si>
    <t>IMAGEN RADIO COMERCIAL, S.A. DE C.V.</t>
  </si>
  <si>
    <t>OEP-159-2019 ICONIC INTELLIGENCE MEDIA SA DE CV</t>
  </si>
  <si>
    <t>ICONIC INTELLIGENCE MEDIA, S.A. DE C.V.</t>
  </si>
  <si>
    <t>Para la prestación de servicios de comunicación consistentes en la transmisión de spots en pantallas digitales, para campañas de programas del Municipio  de Monterrey, cuyas especificaciones y características se encuentran en el presente contrato.</t>
  </si>
  <si>
    <t>Monto máximo de 2,500,000 incluido IVA</t>
  </si>
  <si>
    <t>OEP-160-2019 ISAI MARQUEZ GOMEZ</t>
  </si>
  <si>
    <t>C. ISAI MARQUEZ GOMEZ</t>
  </si>
  <si>
    <t>TES-190-2019 DESARROLLOS INMOBILIARIOS JAJEMI SA DE CV</t>
  </si>
  <si>
    <t>DESARROLLOS INMOBILIARIOS JAJEMI, S.A. DE C.V.</t>
  </si>
  <si>
    <t>Se obliga en este acto a otorgar el uso y goce a el Municipio de Monterrey del inmueble descrito en el punto 2.3 del apartado de Declaraciones del presente contrato, en la inteligencia que será utilizado como espacio para oficinas de la Dirección de Recaudación Inmobiliaria de la Tesorería Municipal de Monterrey</t>
  </si>
  <si>
    <t>Renta mensual de 25609.73 más IVA, menos retenciones</t>
  </si>
  <si>
    <t>TES-191-2019 MARTINEZ MAGALLANES CONSULTORES SC</t>
  </si>
  <si>
    <t>MARTINEZ MAGALLANES CONSULTORES, S.C.</t>
  </si>
  <si>
    <t>Para la prestación de servicios profesionales de análisis y asesoría de los eventos y transacciones surgidos en el ejercicio fiscal 2018, acompañamiento en la cuenta pública , depuración  de saldos de cuentas de balance, así como revisión, análisis y elaboración del procedimiento para la preparación de los informes financieros contables y presupuestales de conformidad con la normatividad emitida por el CONAC y la LDFEFyM.</t>
  </si>
  <si>
    <t>1,254,540.00 IVA incluido</t>
  </si>
  <si>
    <t>5 meses a partir de la firma</t>
  </si>
  <si>
    <t>TES-192-2019 FORTERRA SA DE CV</t>
  </si>
  <si>
    <t>Se obliga en este acto a otorgar el uso y goce a el Municipio de Monterrey del inmueble descrito en el punto 2.3 del apartado de Declaraciones del presente contrato, en la inteligencia que será utilizado como espacio para oficinas de la Dirección de Patrimonio de la Tesorería Municipal de Monterrey</t>
  </si>
  <si>
    <t>Renta mensual de 108,685.92 más IVA, menos retenciones</t>
  </si>
  <si>
    <t>OEP-161-2019 GENERANDO VENTAS S DE RL DE CV</t>
  </si>
  <si>
    <t>GENERANDO VENTAS S DE RL DE CV</t>
  </si>
  <si>
    <t>Para la prestación de servicios de comunicación consistentes en  publicación en desplegados y banners, para campañas de programas del Municipio  de Monterrey, cuyas especificaciones y características se encuentran en el presente contrato.</t>
  </si>
  <si>
    <t>Monto máximo de 250,000 incluido IVA</t>
  </si>
  <si>
    <r>
      <t xml:space="preserve">OEP-162-2019 </t>
    </r>
    <r>
      <rPr>
        <sz val="12"/>
        <color theme="1"/>
        <rFont val="Calibri"/>
        <family val="2"/>
        <scheme val="minor"/>
      </rPr>
      <t>EN LINEA COMUNICACION CERTEZA INFORMATIVA SA DE CV</t>
    </r>
  </si>
  <si>
    <t>LINEA COMUNICACION CERTEZA INFORMATIVA SA DE CV</t>
  </si>
  <si>
    <t>Para la prestación de servicios de comunicación consistentes en difusión de contenido mensual a través de internet, para campañas de programas del Municipio  de Monterrey, cuyas especificaciones y características se encuentran en el presente contrato.</t>
  </si>
  <si>
    <t>Monto máximo de 417,600 incluido IVA</t>
  </si>
  <si>
    <t>OEP-163-2019 SER COMUNICACIÓN SA DE CV</t>
  </si>
  <si>
    <t>SER COMUNICACIÓN SA DE CV</t>
  </si>
  <si>
    <t>Para la prestación de servicios de comunicación consistentes en publicación de desplegados en revista para campañas de programas del Municipio  de Monterrey, cuyas especificaciones y características se encuentran en el presente contrato.</t>
  </si>
  <si>
    <t>Monto máximo de 1,300,000 incluido IVA</t>
  </si>
  <si>
    <t>OEP—164-2019 CLAUDETTE BERNADETTE RODRIGUEZ OYERVIDES</t>
  </si>
  <si>
    <t>C CLAUDETTE BERNADETTE RODRIGUEZ OYERVIDES</t>
  </si>
  <si>
    <t>Para la prestación de servicios de comunicación consistentes en publicación de internet, para campañas de programas del Municipio  de Monterrey, cuyas especificaciones y características se encuentran en el presente contrato.</t>
  </si>
  <si>
    <t>OEP-165-2019 MOVIC FILMS SA DE CV</t>
  </si>
  <si>
    <t>Para la prestación de servicios de comunicación producción de spots, para campañas, programas y acciones del Municipio  de Monterrey, cuyas especificaciones y características se encuentran en el presente contrato.</t>
  </si>
  <si>
    <t>Monto máximo de 9,000,000 incluido IVA</t>
  </si>
  <si>
    <t>OEP-166-2019 TEAM ONE 2018 SA DE CV</t>
  </si>
  <si>
    <t>TEAM ONE 2018 SA de CV</t>
  </si>
  <si>
    <t>Para la prestación de servicios de comunicación consistentes en desplegados en revista mensual,, para campañas de programas del Municipio  de Monterrey, cuyas especificaciones y características se encuentran en el presente contrato.</t>
  </si>
  <si>
    <t>OEP-167-2019 EITMEDIAGLOBAL SA DE CV</t>
  </si>
  <si>
    <t>EITMEDIAGLOBAL SA DE CV</t>
  </si>
  <si>
    <t>OEP-168-2019 CARLOS ALBERTO GARCIA VARGAS</t>
  </si>
  <si>
    <t>c. CARLOS ALBERTO GARCIA VARGAS</t>
  </si>
  <si>
    <t>OEP-169-2019 AXMEN COMPANY SA DE  CV</t>
  </si>
  <si>
    <t>AXMEN COMPANY SA DE  CV</t>
  </si>
  <si>
    <t>Para la prestación de servicios de comunicación consistentes  en la publicación de desplegados en revistas, para campañas, programas y acciones del Municipio  de Monterrey, cuyas especificaciones y características se encuentran en el presente contrato.</t>
  </si>
  <si>
    <t>OEP-170-2019 URBAN FARM SA DE CV</t>
  </si>
  <si>
    <t>URBAN FARM SA DE CV</t>
  </si>
  <si>
    <t>OEP-171-2019 BREHM REPRESENTACIONES SC</t>
  </si>
  <si>
    <t>BREHM REPRESENTACIONES SC</t>
  </si>
  <si>
    <t>Para la prestación de servicios de comunicación consistentes publicaciones en internet, para campañas de programas del Municipio  de Monterrey, cuyas especificaciones y características se encuentran en el presente contrato.</t>
  </si>
  <si>
    <t>OEP-172-2019 MARILU OVIEDO RODRIGUEZ</t>
  </si>
  <si>
    <t>C. MARILU OVIEDO RODRIGUEZ</t>
  </si>
  <si>
    <t>OEP-173-2019 MAGDALENA ALONSO VILLARREAL</t>
  </si>
  <si>
    <r>
      <t xml:space="preserve">C. </t>
    </r>
    <r>
      <rPr>
        <sz val="12"/>
        <color theme="1"/>
        <rFont val="Calibri"/>
        <family val="2"/>
        <scheme val="minor"/>
      </rPr>
      <t>MAGDALENA ALONSO VILLARREAL</t>
    </r>
  </si>
  <si>
    <t>Para la prestación de servicios de comunicación consistentes en publicación de desplegados en revistas, para campañas de programas del Municipio  de Monterrey, cuyas especificaciones y características se encuentran en el presente contrato.</t>
  </si>
  <si>
    <t>Monto máximo de 600,000 incluido IVA</t>
  </si>
  <si>
    <t>SDE-025-2019 INMOBILIARIA HFM SA DE CV</t>
  </si>
  <si>
    <t>Se obliga en este acto a otorgar el uso y goce a el Municipio de Monterrey del inmueble descrito en el punto 2.3 del apartado de Declaraciones del presente contrato, así como 25 espacios de estacionamiento, en la inteligencia que será utilizado como espacio para Oficinas para la Secretaría de Desarrollo Económico Municipal de Monterrey</t>
  </si>
  <si>
    <t xml:space="preserve"> Renta mensual de 134,074.00 más IVA, menos retenciones </t>
  </si>
  <si>
    <t>SRA-082-2019 JESUS IGNACIO SAMPOGNA GARZA</t>
  </si>
  <si>
    <t>C. JESUS IGNACIO SAMPOGNA GARZA</t>
  </si>
  <si>
    <t>Se obliga en este acto a otorgar el uso y goce a el Municipio de Monterrey del inmueble descrito en el punto 2.3 del apartado de Declaraciones del presente contrato, en la inteligencia que será utilizado como espacio para oficinas de la Dirección de Concertación social de la Secretaría del Ayuntamiento de Monterrey</t>
  </si>
  <si>
    <t xml:space="preserve"> Renta mensual de 11,429.6 más IVA, menos retenciones </t>
  </si>
  <si>
    <t>SRA-083-2019 ADRIANA SALAZAR GARZA</t>
  </si>
  <si>
    <t>C. ADRIANA SALAZAR GARZA</t>
  </si>
  <si>
    <t>Se obliga en este acto a otorgar el uso y goce a el Municipio de Monterrey del inmueble descrito en el punto 2.3 del apartado de Declaraciones del presente contrato, en la inteligencia que será utilizado como espacio para Oficinas del Tribunal de Arbitraje para los Trabajadores del Municipio de Monterrey de la Secretaría del Ayuntamiento Municipal de Monterrey</t>
  </si>
  <si>
    <t xml:space="preserve"> Renta mensual de 6,901.00 más IVA, menos retenciones </t>
  </si>
  <si>
    <t>SRA-084-2019 VERIDOS MEXICO SA DE CV E IECISA MEXICO SA DE CV</t>
  </si>
  <si>
    <t>VERIDOS MEXICO SA DE CV E IECISA MEXICO SA DE CV</t>
  </si>
  <si>
    <t xml:space="preserve"> Enrolamiento y validación biometrica para la expedición de pasaportes mexicanos</t>
  </si>
  <si>
    <t>7099 dolares + IVA (precio de dólar a 18.76 valor del 14 de mayo para calculo no especifica)</t>
  </si>
  <si>
    <t>SRA-085-2019 ARTURO GUILLERMO MALDONADO GONZALEZ</t>
  </si>
  <si>
    <t>C. ARTURO GUILLERMO MALDONADO GONZALEZ</t>
  </si>
  <si>
    <t xml:space="preserve">SRA-086-2019 TECNOLOGIA AMBIENTAL COMERCIAL SA </t>
  </si>
  <si>
    <t>TECNOLOGIA AMBIENTAL COMERCIAL, S.A.</t>
  </si>
  <si>
    <t>Para la adquisición de químicos absorbentes para atención  de emergencias para la Dirección de Protección Civil, relativo a la licitación  pública nacional presencial  SA-DA/15/2019</t>
  </si>
  <si>
    <t>4,816,320 IVA incluido</t>
  </si>
  <si>
    <t>SSP-247-2019 MS COMERCIALIZADORA E IMPORTADORA SA DE CV</t>
  </si>
  <si>
    <t>MS COMERCIALIZADORA E IMPORTADORA, S.A. DE C.V.</t>
  </si>
  <si>
    <t>Para el arrendamiento de pipas de riego, relativo a la licitación pública nacional presencial SA-DA/18/2019</t>
  </si>
  <si>
    <t>9,755,600 IVA incluido</t>
  </si>
  <si>
    <t>SSP-248-2019 PLASTICOS Y PRODUCTOS NACIONALES  SA DE CV</t>
  </si>
  <si>
    <t>PLASTICOS Y PRODUCTOS NACIONALES, S.A. DE C.V.</t>
  </si>
  <si>
    <t>Para el suministro de bolsas y escobas para la Secretaría de Servicios Públicos derivados de la licitación pública nacional presencial número SA-DA/14/2019</t>
  </si>
  <si>
    <t>4,764,236 IVA incluido</t>
  </si>
  <si>
    <t>OEP-174-2019 MULTIMEDIOS SA DE CV</t>
  </si>
  <si>
    <t>MULTIMEDIOS, S.A. DE C.V.</t>
  </si>
  <si>
    <t>Para la prestación de servicios de comunicación consistentes en la transmisión de spots en canal de televisión  y estaciones de radio, para campañas de programas del Municipio  de Monterrey, cuyas especificaciones y características se encuentran en el presente contrato.</t>
  </si>
  <si>
    <t>Monto máximo de 8,500,000 incluido IVA</t>
  </si>
  <si>
    <t>OEP-175-2019 CYAN MEDIA LAB SA DE CV</t>
  </si>
  <si>
    <t>CYAN MEDIA LAB, S.A. DE C.V.</t>
  </si>
  <si>
    <t>Para la prestación de servicios de comunicación consistentes producción y post producción de videos, creación de conceptos creativos, para campañas de programas del Municipio  de Monterrey, cuyas especificaciones y características se encuentran en el presente contrato.</t>
  </si>
  <si>
    <t>Monto máximo de 2,320,000 incluido IVA</t>
  </si>
  <si>
    <t>OEP-176-2019 PUBLIMAX SA DE CV</t>
  </si>
  <si>
    <t>PUBLIMAX, S.A. DE C.V.</t>
  </si>
  <si>
    <t>Para la prestación de servicios de comunicación consistentes en la transmisión de spots en canal de televisión  , para campañas de programas del Municipio  de Monterrey, cuyas especificaciones y características se encuentran en el presente contrato.</t>
  </si>
  <si>
    <t>Monto máximo de 6,000,000 incluido IVA</t>
  </si>
  <si>
    <t>OEP-177-2019 RICARDO MANUEL VILLAGRAN VICENT</t>
  </si>
  <si>
    <t>C. RICARDO MANUEL VILLAGRAN VICENT</t>
  </si>
  <si>
    <t>Para la prestación de servicios de comunicación consistentes en las estrategias de comunicación, creatividad, diseño y supervisión de producciones  para campañas de programas del Municipio  de Monterrey, cuyas especificaciones y características se encuentran en el presente contrato.</t>
  </si>
  <si>
    <t>Monto máximo de 3,000,000 incluido IVA</t>
  </si>
  <si>
    <t>OEP-178-2019 EDICIONES DEL NORTE SA DE CV</t>
  </si>
  <si>
    <t>EDICIONES DEL NORTE, S.A. DE C.V.</t>
  </si>
  <si>
    <t>Para la prestación de servicios de comunicación consistentes en publicación de desplegados, para campañas de programas del Municipio  de Monterrey, cuyas especificaciones y características se encuentran en el presente contrato.</t>
  </si>
  <si>
    <t>Monto máximo de 4,500,000 incluido IVA</t>
  </si>
  <si>
    <t>OEP-179-2019 EL HORIZONTE MULTIMEDIA SA DE CV</t>
  </si>
  <si>
    <t>EL HORIZONTE MULTIMEDIA, S.A. DE C.V.</t>
  </si>
  <si>
    <t>OEP-180-2019 STEREOREY MEXICO SA</t>
  </si>
  <si>
    <t>STEREOREY MEXICO, S.A.</t>
  </si>
  <si>
    <t>Monto máximo de 4,000,000 incluido IVA</t>
  </si>
  <si>
    <t>OEP-181-2019 GRUPO RADIO CENTRO SAB DE CV</t>
  </si>
  <si>
    <t>GRUPO RADIO CENTRO, S.A.B. DE C.V.</t>
  </si>
  <si>
    <t>OEP-182-2019 EDITORIAL EL PORVENIR SA DE CV</t>
  </si>
  <si>
    <t>EDITORIAL EL PORVENIR, S.A. DE C.V.</t>
  </si>
  <si>
    <t>Monto máximo de 1,100,000 incluido IVA</t>
  </si>
  <si>
    <t xml:space="preserve">SOP-855-2018 CD1 ADK CONSTRUCCIONES SA DE CV </t>
  </si>
  <si>
    <t xml:space="preserve">ADK CONSTRUCCIONES SA DE CV </t>
  </si>
  <si>
    <t>Para modificar la clausula tercera de el contrato principal  OP-REP-01/18-CP para que inicie el dia 15 de agosto de 2018 y concluya el 12 de diciembre de 2018</t>
  </si>
  <si>
    <t xml:space="preserve">SOP-855-2018 CM1 ADK CONSTRUCCIONES SA DE CV </t>
  </si>
  <si>
    <t>Para modificar la clausula segunda del contato principal OP-REP-01/18-CP para aumentar la cantidad de 1,006,150.47 al monto original pactado en la cláusula mencionada, para quedar en la cantidad de 6,172,021.97 incluyendo el IVA.</t>
  </si>
  <si>
    <t>aumentar la cantidad de 1,006,150.47 al monto original pactado en la cláusula mencionada, para quedar en la cantidad de 6,172,021.97 incluyendo el IVA</t>
  </si>
  <si>
    <t>TES-193-2019 CRUZ ROJA MEXICANA INSTITUCION DE ASISTENCIA PRIVADA</t>
  </si>
  <si>
    <t>CRUZ ROJA MEXICANA INSTITUCION DE ASISTENCIA PRIVADA</t>
  </si>
  <si>
    <t>convenio de colaboración para conjuntar acciones tendientes a la prestacion del servicio de auxilio de manera inmediata y de primer contacto en situaciones donde y por cualquier causa requieran los ciudadanos del municipio de monterrey y quienes transiten por su territorio de "traslado de ambulancia" a cualquier centro hospitalario o similar.</t>
  </si>
  <si>
    <t>el municipio entrega las cantidades recaudadas en forma retroactiva desde el mes de noviembre a la Cruz roja.</t>
  </si>
  <si>
    <t>29/09/20121</t>
  </si>
  <si>
    <t>OEP-183-2019 MILENIO DIARIO SA DE CV</t>
  </si>
  <si>
    <t>Para la prestación de servicios de comunicación consistentes en la publicación de desplegados, para campañas de programas del Municipio  de Monterrey, cuyas especificaciones y características se encuentran en el presente contrato.</t>
  </si>
  <si>
    <t>Monto máximo de 2,854,660 incluido IVA</t>
  </si>
  <si>
    <t>OEP-184-2019 LA POLITICA ONLINE MÉXICO SA DE CV</t>
  </si>
  <si>
    <t>LA POLITICA ONLINE MÉXICO SA DE CV</t>
  </si>
  <si>
    <t>Para la prestación de servicios de comunicación consistentes en publicidad en internet, para campañas de programas del Municipio  de Monterrey, cuyas especificaciones y características se encuentran en el presente contrato.</t>
  </si>
  <si>
    <t>OEP-185-2019 NUCLEO RADIO MONTERREY SA DE CV</t>
  </si>
  <si>
    <t>Para la prestación de servicios de comunicación consistentes en transmisión de spots en estaciones de radio, para campañas de programas del Municipio  de Monterrey, cuyas especificaciones y características se encuentran en el presente contrato.</t>
  </si>
  <si>
    <t>SAD-536-2019 CONFORT DEPOT SA DE CV</t>
  </si>
  <si>
    <t>CONFORT DEPOT SA DE CV</t>
  </si>
  <si>
    <t xml:space="preserve">Para el suministro e instalación de climas relativo a la licitación pública nacional presencial SAD-17/2019, conforme a los criterios señalados en la cláusula primera del contrato. </t>
  </si>
  <si>
    <t>Monto mínimo de 6,400,000 y monto máximo de 16,000,000</t>
  </si>
  <si>
    <t>SAD-537-2019 ALMACEN PAPELERO SALDAÑA SA DE CV</t>
  </si>
  <si>
    <t>Para el suministro de papelería y artículos de oficina para el municipio de Monterrey derivado de la licitación pública nacional presencial numero SADA/20/2019</t>
  </si>
  <si>
    <t>Monto mínimo de 2,800,000 y monto máximo de 7,000,000</t>
  </si>
  <si>
    <t>SAD-538-2019 HISA FARMACEUTICA SA DE CV</t>
  </si>
  <si>
    <t>Prestación de servicios de farmacia y suministro de medicamentos relativo a la licitación pública nacional presencial SADA/05/2019</t>
  </si>
  <si>
    <t>Monto mínimo de 52,000,000 y monto máximo de 130,000,000</t>
  </si>
  <si>
    <t>SOP-889-2019 PROYECTOS Y DESARROLLOS SALVE SA DE CV</t>
  </si>
  <si>
    <t>Construcción de puente peatonal en carretera nacional a la altura de la avenida la rioja, en el municipio de Monterrey.</t>
  </si>
  <si>
    <t>SPP-322-2019 EDUARDO FABRICIO FLORES OBREGON</t>
  </si>
  <si>
    <t>Para la adquisición  de chalecos antibalas para la Secretaría de Seguridad pública y Vialidad</t>
  </si>
  <si>
    <t>11,806,164.48 IVA incluido</t>
  </si>
  <si>
    <t>30 días contados a partir de la firma del  contrato</t>
  </si>
  <si>
    <t>SAD-539-2019 FERNANDO CANTU FLORES</t>
  </si>
  <si>
    <t>FERNANDO CANTU FLORES</t>
  </si>
  <si>
    <t>Prestación de servicios profesionales de atención médica especializada en algología (medicina del dolor)</t>
  </si>
  <si>
    <t>Monto máximo 750,000 IVA incluido</t>
  </si>
  <si>
    <t>SAD-540-2019 ROBERTO SEPULVEDA BALANDRAN</t>
  </si>
  <si>
    <t xml:space="preserve">Prestación de servicios profesionales de atención médica especializada en anestesiología </t>
  </si>
  <si>
    <t>Monto máximo 350,000 IVA incluido</t>
  </si>
  <si>
    <t>SAD-541-2019 ALBERTO ABUNDIS</t>
  </si>
  <si>
    <t>ALBERTO ABUNDIS</t>
  </si>
  <si>
    <t xml:space="preserve">Prestación de servicios profesionales de atención médica especializada en oncología </t>
  </si>
  <si>
    <t>Monto máximo 550,000 IVA incluido</t>
  </si>
  <si>
    <t>SAD-542-2019 HOMERO ARTURO ZAPATA CHAVIRA</t>
  </si>
  <si>
    <t xml:space="preserve">Prestación de servicios profesionales de atención médica especializada en cirugía lamparoscópa y vascular periférica  </t>
  </si>
  <si>
    <t>Monto máximo 420,000 IVA incluido</t>
  </si>
  <si>
    <t>SAD-543-2019 HOSPITAL SAN FELIPE DE JESUS SC</t>
  </si>
  <si>
    <t xml:space="preserve">Prestación de servicios profesionales de atención médica especializada en hospitalización y hemodiálisis para derechohabientes del municipio de Monterrey  </t>
  </si>
  <si>
    <t>Monto máximo 75,500,000 IVA incluido</t>
  </si>
  <si>
    <t>SAD-544-2019 MICROXPERTS SA DE CV</t>
  </si>
  <si>
    <t>MICROXPERTS SA DE CV</t>
  </si>
  <si>
    <t>Arrendamiento de equipo de copiado e impresión para el municipio de Monterrey derivado de licitación pública nacional presencial numero SAD-06/2019</t>
  </si>
  <si>
    <t>17,458,000 IVA incluido</t>
  </si>
  <si>
    <t>SAD-545-2019 EMERGENCIA MEDICA PROFESIONAL SC</t>
  </si>
  <si>
    <t>Servicios médicos profesionales de atención médica de emergencia, de urgencias y de unidad de  terapia intensiva móvil al llamado según sea el caso</t>
  </si>
  <si>
    <t xml:space="preserve">1,013,988 exento de IVA </t>
  </si>
  <si>
    <t>SAD-546-2019 ARTURO MANUEL TREVIZO RIVAS</t>
  </si>
  <si>
    <t>ARTURO MANUEL TREVIZO RIVAS</t>
  </si>
  <si>
    <t xml:space="preserve">Prestación de servicios profesionales de atención médica especializada traumatología y  ortopedia </t>
  </si>
  <si>
    <t>Monto máximo 500,000 IVA incluido</t>
  </si>
  <si>
    <t>OEP-186-2019 ASESORES CORPORATIVOS YHAC Y ASOCIADOS SA DE CV</t>
  </si>
  <si>
    <t>ASESORES CORPORATIVOS YHAC Y ASOCIADOS SA DE CV</t>
  </si>
  <si>
    <t xml:space="preserve">Prestación de servicios consistentes  en publicación de desplegados, para campañas de programas del municipio de Monterrey </t>
  </si>
  <si>
    <t>Monto máximo 360,000 IVA incluido</t>
  </si>
  <si>
    <t>SAD-547-2019 VEOLA RESIDUOS NORTE SA DE CV</t>
  </si>
  <si>
    <t>VEOLA RESIDUOS NORTE SA DE CV</t>
  </si>
  <si>
    <t xml:space="preserve">Para la recolección, traslado, tratamiento y disposición final de residuos peligrosos y biológico infecciosos, generado por las clínicas de Servicios Médicos Municipales. </t>
  </si>
  <si>
    <t>SDH-526-2019 CLARISSA COLLENZI COLONNELLO</t>
  </si>
  <si>
    <t>Se obliga en este acto a otorgar el uso y goce a el Municipio de Monterrey del inmueble descrito en el punto 2.3 del apartado de Declaraciones del presente contrato, en la inteligencia que será utilizado como espacio para oficinas de la Dirección de Educación de la Secretaría de Desarrollo Social de Monterrey</t>
  </si>
  <si>
    <t xml:space="preserve"> Renta mensual de 25,714.34 más IVA, menos retenciones </t>
  </si>
  <si>
    <t>SDH-527-2019 TROTIME SA DE CV</t>
  </si>
  <si>
    <t xml:space="preserve"> TROTIME SA DE CV</t>
  </si>
  <si>
    <t>Para prestar los servicios de organización general, coordinación y logíastica para la realización de la carrera denominada 21k Monterrey 2019, tercera edición que será realizada el 14 de abril de 2019</t>
  </si>
  <si>
    <t>878,700 mas IVA</t>
  </si>
  <si>
    <t>SDH-528-2019 GILBERTO ALEJANDRO BRETON TREJO</t>
  </si>
  <si>
    <t>Se obliga en este acto a otorgar el uso y goce a el Municipio de Monterrey del inmueble descrito en el punto 2.3 del apartado de Declaraciones del presente contrato, en la inteligencia que será utilizado como espacio para oficinas de la Dirección de Atención y Vinculación Ciudadana de la Secretaría de Desarrollo Social de Monterrey</t>
  </si>
  <si>
    <t xml:space="preserve"> Renta mensual de 27,703.45 más IVA, menos retenciones </t>
  </si>
  <si>
    <t xml:space="preserve">OEP-187-2019 EL FINANCIERO MARKETING SA DE CV </t>
  </si>
  <si>
    <t xml:space="preserve">EL FINANCIERO MARKETING SA DE CV </t>
  </si>
  <si>
    <t xml:space="preserve">SAD-548-2019 EDIFICIOS DIANA DEL NORTE SA DE CV </t>
  </si>
  <si>
    <t xml:space="preserve">EDIFICIOS DIANA DEL NORTE SA DE CV </t>
  </si>
  <si>
    <t>Se obliga en este acto a otorgar el uso y goce a “EL MUNICIPIO de “EL INMUEBLE” descrito en el punto 2.5 del apartado de Declaraciones del presente contrato, en la inteligencia que será utilizado como estacionamiento de automóviles para el personal designado de la Dirección de Servicios Médicos, dándose por recibido “EL INMUEBLE” a su entera satisfacción y en oprimas condiciones de servir para el uso que lo destine, reuniendo todas las necesidades de higiene y salubridad.</t>
  </si>
  <si>
    <t>Renta mensual $18,000.00 (Dieciocho mil pesos 00/100 Moneda nacional), IVA incluido.</t>
  </si>
  <si>
    <t xml:space="preserve">SAD-549-2019 FABRICANTES MORALES RENDO SA DE CV </t>
  </si>
  <si>
    <t xml:space="preserve"> FABRICANTES MORALES RENDO SA DE CV </t>
  </si>
  <si>
    <t>Contrato administrativo para la adquisición de mobiliario de oficina para el municipio de Monterrey derivado de la Licitación p</t>
  </si>
  <si>
    <t xml:space="preserve">SAD-550-2019 PRODUCTIVIDAD INTEGRAL EN SISTEMAS SA DE CV </t>
  </si>
  <si>
    <t xml:space="preserve"> PRODUCTIVIDAD INTEGRAL EN SISTEMAS SA DE CV </t>
  </si>
  <si>
    <t>Se obliga a realizar a favor de “EL MUNICIPIO” los servicios de soporte y actualización para sistemas GRP INFOFIN Módulo caja de cobro  y soporte para modulo activo fijo, de conformidad con disponibilidad con la cláusula primera del contrato</t>
  </si>
  <si>
    <t xml:space="preserve">$1,080,000.00 (Un millón ochenta mil pesos 00/100 Moneda nacional, IVA incluido, distribuidos de forma mensual, cada uno de ellos por la cantidad de $90,000.00 (Noventa mil pesos 00/100 moneda nacional) IVA incluido. </t>
  </si>
  <si>
    <t xml:space="preserve">SAD-551-2019 LUIS ARMANDO HINOJOSA CANTU </t>
  </si>
  <si>
    <t xml:space="preserve"> LUIS ARMANDO HINOJOSA CANTU </t>
  </si>
  <si>
    <t>“EL PRESTADOR DE SERVICIOS” Se obliga en este acto a brindar los servicios de atención médica especializada en Anestesiología a los derechohabientes del Municipio de Monterrey, tanto a trabajadores activos, jubilados, pensionados, así como a los familiares de estos que tengan derecho a estos servicios , según las necesidades de atención médica.</t>
  </si>
  <si>
    <t>$620,000.00 Monto máximo</t>
  </si>
  <si>
    <t xml:space="preserve">SAD-552-2019 OSCAR PINEDA GUERRER </t>
  </si>
  <si>
    <t xml:space="preserve">OSCAR PINEDA GUERRER </t>
  </si>
  <si>
    <t>Servicios de mantenimiento correctivo y/o preventido de elevadores y escaleras eléctricas.</t>
  </si>
  <si>
    <t>47,067 IVA incluido</t>
  </si>
  <si>
    <t xml:space="preserve">SAD-553-2019 MARCO ANTONIO ROCAMONTES RAMOS </t>
  </si>
  <si>
    <t xml:space="preserve"> MARCO ANTONIO ROCAMONTES RAMOS</t>
  </si>
  <si>
    <t>“EL PRESTADOR DE SERVICIOS” Se obliga en este acto a brindar los servicios de atención médica especializada en Cardiología a los derechohabientes del Municipio de Monterrey, tanto a trabajadores activos, jubilados, pensionados, así como a los familiares de estos que tengan derecho a estos servicios , según las necesidades de atención médica.</t>
  </si>
  <si>
    <t xml:space="preserve">SAD-554-2019 JORGE RAMIREZ CAMPOS </t>
  </si>
  <si>
    <t>“EL PRESTADOR DE SERVICIOS” Se obliga en este acto a brindar los servicios de atención médica especializada en Neuropediatria/Neurofisiología a los derechohabientes del Municipio de Monterrey, tanto a trabajadores activos, jubilados, pensionados, así como a los familiares de estos que tengan derecho a estos servicios , según las necesidades de atención médica.</t>
  </si>
  <si>
    <t>$90,000.00 Monto máximo</t>
  </si>
  <si>
    <t xml:space="preserve">SAD-555-2019 LUIS ADRIAN RENDON PREZ </t>
  </si>
  <si>
    <t xml:space="preserve">LUIS ADRIAN RENDON PREZ </t>
  </si>
  <si>
    <t>“EL PRESTADOR DE SERVICIOS” Se obliga en este acto a brindar los servicios de atención médica especializada en ]Neumología a los derechohabientes del Municipio de Monterrey, tanto a trabajadores activos, jubilados, pensionados, así como a los familiares de estos que tengan derecho a estos servicios , según las necesidades de atención médica.</t>
  </si>
  <si>
    <t>$200,000.00 Monto máximo</t>
  </si>
  <si>
    <t xml:space="preserve">SAD-556-2019 SERGIO GARZA SALINAS </t>
  </si>
  <si>
    <t xml:space="preserve">SERGIO GARZA SALINAS </t>
  </si>
  <si>
    <t>“EL PRESTADOR DE SERVICIOS” Se obliga en este acto a brindar los servicios de atención médica especializada en Inmunologia clínica y alergias a los derechohabientes del Municipio de Monterrey, tanto a trabajadores activos, jubilados, pensionados, así como a los familiares de estos que tengan derecho a estos servicios , según las necesidades de atención médica.</t>
  </si>
  <si>
    <t>$315,000.00 Monto máximo</t>
  </si>
  <si>
    <t xml:space="preserve">SAD-557-2019 JORGE ALBERTO AVALOS FLORES </t>
  </si>
  <si>
    <t xml:space="preserve">SAD-558-2019 ANDRES JAIME ORTEGA VAZQUEZ </t>
  </si>
  <si>
    <t>“EL PRESTADOR DE SERVICIOS” Se obliga en este acto a brindar los servicios de atención médica especializada en Hematología a los derechohabientes del Municipio de Monterrey, tanto a trabajadores activos, jubilados, pensionados, así como a los familiares de estos que tengan derecho a estos servicios , según las necesidades de atención médica.</t>
  </si>
  <si>
    <t>$470,000.00 Monto máximo</t>
  </si>
  <si>
    <t xml:space="preserve">SAD-559-2019 JOSE ANTONIO DEL CAMPO ABADIANO </t>
  </si>
  <si>
    <t>JOSÉ ANTONIO DEL CAMPO ABADIANO</t>
  </si>
  <si>
    <t>“EL PRESTADOR DE SERVICIOS” Se obliga en este acto a brindar los servicios de atención médica especializada en Cirugía de Tórax y Cardiovascular a los derechohabientes del Municipio de Monterrey, tanto a trabajadores activos, jubilados, pensionados, así como a los familiares de estos que tengan derecho a estos servicios , según las necesidades de atención médica.</t>
  </si>
  <si>
    <t>$500,000.00 Monto máximo</t>
  </si>
  <si>
    <t xml:space="preserve">SDH-529-2019 MARGARITA LARRALDE LAGUERA </t>
  </si>
  <si>
    <t xml:space="preserve">MARGARITA LARRALDE LAGUERA </t>
  </si>
  <si>
    <t>Se obliga en este acto a otorgar el uso y goce a “EL MUNICIPIO” de “EL INMUEBLE” descrito en el punto 2.1 del apartado de Declaraciones del presente contrato, en la inteligencia que será utilizado como Galería para Exposición de Obras culturales y otras expresiones artísticas de las Dirección de Cultura de la Secretaría de Desarrollo Social del Municipio de Monterrey, dándose como recibido “EL INMUEBLE” a su entera satisfacción y en óptimas condiciones de servir para el uso que lo destine, reuniendo todas las necesidades de higiene y salubridad.</t>
  </si>
  <si>
    <t>Renta mensual de $33,742.80 (treinta y tres mil setecientos cuarenta y dos pesos 80/100 Moneda Nacional) Más IVA, menos las retenciones que en su caso correspondan.</t>
  </si>
  <si>
    <t>31/04/2020</t>
  </si>
  <si>
    <t xml:space="preserve">SDH-530-2019 RODAL COMERCIALIZACION Y DISTRIBUCION SA DE CV </t>
  </si>
  <si>
    <t xml:space="preserve">RODAL COMERCIALIZACIàN Y DISTRIBUCION SA DE CV </t>
  </si>
  <si>
    <t>Para el suiministro de quimicos para albercas del Municipio de Monterrey, relativo a la licitación pública nacional Presencial SA-DA/07/2019</t>
  </si>
  <si>
    <t>Minimo de 2,400,000 y maximo de 6,000,000</t>
  </si>
  <si>
    <t xml:space="preserve">SOP-889-2019 PROYECTOS Y DESARROLLOS SALVE SA DE CV </t>
  </si>
  <si>
    <t xml:space="preserve">PROYECTOS Y DESARROLLOS SALVE SA DE CV </t>
  </si>
  <si>
    <t>Para la construcción de puente peatonal en Carretera Nacional a la altura de la Avenida la Rioja, en el Municipio de Monterre</t>
  </si>
  <si>
    <t xml:space="preserve">SRA-087-2019 BIENES AW SA </t>
  </si>
  <si>
    <t xml:space="preserve">BIENES AW SA </t>
  </si>
  <si>
    <t>Se obliga en este acto a otorgar el uso y goce a el Municipio de Monterrey del inmueble descrito en el punto 2.3 del apartado de Declaraciones del presente contrato, en la inteligencia que será utilizado como espacio para oficinas de la Dirección de Inspección y Vigilancia de la Secretaría del Ayuntamiento de Monterrey</t>
  </si>
  <si>
    <t>Renta mensual de 196,624.28 más IVA, menos retenciones</t>
  </si>
  <si>
    <t xml:space="preserve">TES-194-2019 COLEGIO Y ASOCIACION DE VALUADORES DE NUEVO LEON AC </t>
  </si>
  <si>
    <t xml:space="preserve"> COLEGIO Y ASOCIACION DE VALUADORES DE NUEVO LEON AC</t>
  </si>
  <si>
    <t>Se obliga a elaborar la valuación masiva de los inmuebles en el municipio de Monterrey, particularmente el estudio de valores unitarios de suelo al que se refiere los artículos 14, 16 , 18 y 20 de la Ley de Catastro, y artículos 9 fracción I, 10 y 20 del reglamento de  la Ley de Catastro, con el objetivo que se actualicen los valores catastrales del suelo conforme a las Regiones Catastrales de Municipio de Monterrey, Nuevo León, de conformidad con la cláusula primera del contrato .</t>
  </si>
  <si>
    <t>$12.00 (Doce pesos 00/100 M.N) más IVA, menos las retenciones correspondientes por cada expediente catastral</t>
  </si>
  <si>
    <t>60 días naturales a partir de la entrega de los expedientes</t>
  </si>
  <si>
    <t xml:space="preserve">TES-195-2019 COLEGIO MEXICANO DE VALUACION DE NUEVO LEON AC </t>
  </si>
  <si>
    <t xml:space="preserve">COLEGIO MEXICANO DE VALUACION DE NUEVO LEON AC </t>
  </si>
  <si>
    <t xml:space="preserve">TES-196-2019 COLEGIO DE VALUADORES DE NUEVO LEON  AC </t>
  </si>
  <si>
    <t xml:space="preserve">COLEGIO DE VALUADORES DE NUEVO LEON  AC </t>
  </si>
  <si>
    <t xml:space="preserve">TES-197-2019 MARIA AMALIA LOZANO SADA </t>
  </si>
  <si>
    <t xml:space="preserve"> MARIA AMALIA LOZANO SADA </t>
  </si>
  <si>
    <t xml:space="preserve">Se obliga en este acto a otorgar el uso y goce a “EL MUNICIPIO”   de “EL INMUEBLE” descrito en el punto 2.1 del apartado de declaraciones del presente Contrato, en la inteligencia que será utilizado como oficinas de la coordinación de Parquímetros adscrita a la dirección de ingresos de la Tesorería Municipal  de Monterrey, dándose por recibido “EL INMUEBLRE” a su entera satisfacción y en óptimas condiciones de servir para el uso que lo destine, reuniendo todas las necesidades de higiene y salubridad. </t>
  </si>
  <si>
    <t>Renta mensual $117,224.75 (ciento diecisiete mil doscientos veinticuatro pesos 75/100 Moneda nacional) IVA incluido, menos retenciones que en su caso correspondan.</t>
  </si>
  <si>
    <t xml:space="preserve">TES-198-2019 BTM GARZA GARCIA SC </t>
  </si>
  <si>
    <t xml:space="preserve">BTM GARZA GARCIA SC </t>
  </si>
  <si>
    <t>Se obliga en este acto a realizar a favor de “EL MUNICIPIO” los servicios de dictaminarían  a los estados financieros del Municipio de Monterrey por el ejercicio fiscal 2018 y como resultado de la misma , emita un informe en donde exprese su opinión sobre dicha información de conformidad con las normas de información financiera emitidas por el Consejo Nacional de Amortización Contable</t>
  </si>
  <si>
    <t xml:space="preserve">$1,200,000.00 (Un millón doscientos mil pesos 00/100 Moneda Nacional) IVA. Incluido, pagada a razón de 3 pagos, distribuidos de forma mensual, cada uno de ellos por $400,000.00 (Cuatrocientos Mil pesos 00/100 Moneda Nacional) IVA incluido. </t>
  </si>
  <si>
    <t>3 meses contados a partir de la firma</t>
  </si>
  <si>
    <t>SOP-798-2017 CA1 REALIA CONSTRUCCIONES SA DE CV</t>
  </si>
  <si>
    <t>Para modificar la cláusula segunda del contrato principal OP-R23 (PROREG)-07/17-CP para disminuir la cantidad de 31,053.44 al monto original pactado en la cláusula mencionada, para quedar en la cantidad total de 4,910,970.74 incluyendo IVA.</t>
  </si>
  <si>
    <t>disminuir la cantidad de 31,053.44 al monto original pactado en la cláusula mencionada, para quedar en la cantidad total de 4,910,970.74 incluyendo IVA.</t>
  </si>
  <si>
    <t>SPP-323-2019 FORTE COMUNICACIONES SA DE CV</t>
  </si>
  <si>
    <t>“EL SUBARRENDADOR” a la firma del presente contrato otorga el uso y goce a “EL MUNICIPIO” de “EL INMUEBLE” descrito en el punto 2.5 del capítulo de Declaraciones del presente contrato, así como sus instalaciones y equipo, en la inteligencia de que será utilizado única y exclusivamente para el alojamiento del sistema troncal de comunicaciones de la Secretaria de Seguridad Pública y Vialidad de Monterrey, mismo que reúnen características necesarias que se requieren para la operación de los equipos de la troncal de radios de Municipio de Monterrey, Nuevo León, de conformidad con la cláusula primera del contrato.</t>
  </si>
  <si>
    <t>Renta mensual $74,555.52(Setenta y cuatro mil quinientos cincuenta y cinco pesos 52/100 m.n.) IVA incluido.</t>
  </si>
  <si>
    <t>SIV-001-2019 VALENTIN MARCELO TREVIÑO CORREA</t>
  </si>
  <si>
    <t>VALENTIN MARCELO TREVIÑO CORREOA</t>
  </si>
  <si>
    <t xml:space="preserve">“EL ARRENDADOR” Se obliga en este acto a otorgar el uso y goce a “EL MUNICIPIO” del inmueble descrito en el punto 2.5 del apartado de Declaraciones del presente Contrato, en la inteligencia que será utilizado como oficinas de la Secretaria de Infraestructura Vial del Municipio de Monterrey, dándose por recibido “EL INMUEBLE” a su entera satisfacción y en óptimas condiciones de servir para el uso que lo destine, reuniendo todas las necesidades de higiene y salubridad. </t>
  </si>
  <si>
    <t>SAD-560-2019 PRAXAIR MEXICO S DE RL DE CV</t>
  </si>
  <si>
    <t>“EL PROVEEDOR” se obliga a suministrar a favor de “EL MUNICIPIO”, oxígeno, gases medicinales y accesorios, con excepción de los cilindros, concentradores y reguladores, mismos que los reciben en arrendamiento según los costos estipulados y en comodato en el caso del tanque de oxígeno USP, en adelante, “SISTEMA DE SUMINISTRO” que específicamente señalen en este contrato de acuerdo a las solicitudes del abasto que con frecuencia que se requiera, le sean prestadas por “EL MUNICIPIO”, a través de la Dirección de Servicios Médicos de la Secretaría de Administración, conforme las siguientes especificaciones:  en conformidad de la cláusula primera.</t>
  </si>
  <si>
    <t>Monto máximo $2,154,000.00(dos millones ciento cincuenta y cuatro mil pesos 00/100 moneda nacional) IVA incluido</t>
  </si>
  <si>
    <t>SAD-561-2019 HOSPITAL UNIVERSITARIO DR JOSE ELEUTERIO GONZALEZ</t>
  </si>
  <si>
    <t>“EL HOSPITAL ” Se obliga en este acto a realizar  los servicios de atención médica especializada y hospitalización necesarios para diagnosticados con algún padecimiento de especialidad o de hospitalización que no se puedan atender en las instalaciones de la Clínica Municipal de Servicios Médicos a fin de brindar la atención por medio de los PROFESIONISTAS  que “EL MUNICIPIO” señale a través de la Dirección de Servicios Médicos de la Secretaria de Administración de cuyas especificaciones y características se encuentran en el anexo  del presente contrato y que para los efectos a que haya lugar en este acto se da por reproducido.</t>
  </si>
  <si>
    <t>Monto máximo $62,650,000.00 (Sesenta y dos millones seiscientos cincuenta mil pesos 00/100 m.n.) IVA incluido.</t>
  </si>
  <si>
    <t>TES-199-2019 SUPERMERCADOS INTERNACIONALES HEB SA DE CV</t>
  </si>
  <si>
    <t xml:space="preserve">“EL ARRENDADOR” Se obliga en este acto a otorgar el uso y goce a “EL MUNICIPIO” del inmueble descrito en el punto 2.5 del apartado de Declaraciones del presente Contrato, en la inteligencia que será utilizado como oficinas de la Dirección de Recaudación Inmobiliaria de la Tesorería Municipal, dándose por recibido “EL INMUEBLE” a su entera satisfacción y en óptimas condiciones de servir para el uso que lo destine, reuniendo todas las necesidades de higiene y salubridad. </t>
  </si>
  <si>
    <t>Renta mensual de $15,623.13.(Ciento veinticuatro mil pesos 00/100 Moneda nacional) más IVA, menos retenciones</t>
  </si>
  <si>
    <t>SDH-531-2019 JORGE TOMAS NAUDIN WILLIAMS</t>
  </si>
  <si>
    <t xml:space="preserve">“EL ARRENDADOR” Se obliga en este acto a otorgar el uso y goce a “EL MUNICIPIO” del inmueble descrito en el punto 2.5 del apartado de Declaraciones del presente Contrato, en la inteligencia que será utilizado como oficinas de la Oficinas Administrativas y galeria para exposición de obras culturales y otras expresiones artisticas de la Dirección de Cultura de la Secretaría de DEsarrollo Social, dándose por recibido “EL INMUEBLE” a su entera satisfacción y en óptimas condiciones de servir para el uso que lo destine, reuniendo todas las necesidades de higiene y salubridad. </t>
  </si>
  <si>
    <t>Renta mensual de $29,166.76 (Ciento veinticuatro mil pesos 00/100 Moneda nacional) más IVA, menos retenciones</t>
  </si>
  <si>
    <t>SAD-562-2019 MANEGEMENT TECHNOLOGY INNOVATIONS SC</t>
  </si>
  <si>
    <t>MANEGEMENT TECHNOLOGY INNOVATIONS SC</t>
  </si>
  <si>
    <t>servicio de soporte (remoto) al sistema REGER-GRP.</t>
  </si>
  <si>
    <t>500,000 IVA incluido</t>
  </si>
  <si>
    <t>SPP-324-2019 DESARROLLOS HUINALA SA DE CV</t>
  </si>
  <si>
    <t xml:space="preserve">“EL subarrendador Se obliga en este acto a otorgar el uso y goce a “EL MUNICIPIO” del inmueble descrito en el punto 2.5 del apartado de Declaraciones del presente Contrato, en la inteligencia que será utilizado como oficinas de la Secretaría de Seguridad Pública y Vialidad, dándose por recibido “EL INMUEBLE” a su entera satisfacción y en óptimas condiciones de servir para el uso que lo destine, reuniendo todas las necesidades de higiene y salubridad. </t>
  </si>
  <si>
    <t>350,000 mas IVA</t>
  </si>
  <si>
    <t>SDU-013-2019 CLUB INTERNACIONAL DE MONTERREY AC</t>
  </si>
  <si>
    <t>CLUB INTERNACIONAL DE MONTERREY AC</t>
  </si>
  <si>
    <t xml:space="preserve">“EL arrendador Se obliga en este acto a otorgar el uso y goce a “EL MUNICIPIO” del inmueble descrito en el punto 2.5 del apartado de Declaraciones del presente Contrato, en la inteligencia que será utilizado como oficinas de la Secretaría de Desarrollo Urbano y Ecología, dándose por recibido “EL INMUEBLE” a su entera satisfacción y en óptimas condiciones de servir para el uso que lo destine, reuniendo todas las necesidades de higiene y salubridad. </t>
  </si>
  <si>
    <t>257,498.98 mas IVA</t>
  </si>
  <si>
    <t>SOP-826-2017 CM1 HUAJUCO CONSTRUCCIONES SA DE CV</t>
  </si>
  <si>
    <t>Para modificar la cláusula segunda del contrato principal OP-R33-07/17-IR para aumentar la cantidad de 73,993.05 al monto original pactado en la cláusula mencionada, para quedar en la cantidad total de 3,074,303.28 incluyendo IVA.</t>
  </si>
  <si>
    <t>aumentar la cantidad de 73,993.05 al monto original pactado en la cláusula mencionada, para quedar en la cantidad total de 3,074,303.28 incluyendo IVA.</t>
  </si>
  <si>
    <t>SOP-859-2018 CD1 CONSTRUCTORA MOYEDA SA DE CV</t>
  </si>
  <si>
    <t>Para modificar la cláusula tercera (plazo de ejecución) del contrato principal, establecido en fecha de inicio el día 21/07/2018 y fecha de terminación el día 17/11/2018.</t>
  </si>
  <si>
    <t>SAD-269-2014 ADENDUM MCS NETWORK SOLUTIONS SA DE CV</t>
  </si>
  <si>
    <t xml:space="preserve"> MCS NETWORK SOLUTIONS SA DE CV</t>
  </si>
  <si>
    <t>Renovación de licencias de seguridad para la protección de los bienes tecnológico informáticos</t>
  </si>
  <si>
    <t>SPP-254-2016 SOLUCIONES Y OPCIONES DE SEGURIDAD PRIVADA</t>
  </si>
  <si>
    <t>SOLUCIONES Y OPCIONES DE SEGURIDAD PRIVADA</t>
  </si>
  <si>
    <t>adquisición de kit de operación de primer respondiente en el marco del programa FORTASEG 2016</t>
  </si>
  <si>
    <t xml:space="preserve">SAD-353-2016 SG PROVEEDORES SA DE CV </t>
  </si>
  <si>
    <t xml:space="preserve">SG PROVEEDORES SA DE CV </t>
  </si>
  <si>
    <t>Suministro de Artículos de aseo y limpieza</t>
  </si>
  <si>
    <t xml:space="preserve">SDH-457-2015 ADENDUM-NAUDIN WILLIAMS </t>
  </si>
  <si>
    <t>JORGE TOMÁS NAUDIN WILLIAMS</t>
  </si>
  <si>
    <t>mensual $ 32,848.00</t>
  </si>
  <si>
    <t xml:space="preserve">SDH-458-2015 ADENDUM-BRETON TREJO </t>
  </si>
  <si>
    <t>GOLBERTO ALEJANDRO BRETON TREJO</t>
  </si>
  <si>
    <t>mensual $ 31,200.00</t>
  </si>
  <si>
    <t xml:space="preserve">SDH-460-2015 ADENDUM- CANTU GONZALEZ </t>
  </si>
  <si>
    <t>CANTU GONZÁLEZ JESÚS MAEL</t>
  </si>
  <si>
    <t>mensual $ 56,673.54</t>
  </si>
  <si>
    <t xml:space="preserve">SDH-461-2015 ADENDUM-FERNANDEZ LARRALDE </t>
  </si>
  <si>
    <t>BARBARA LUCIA LARRALDE FERNANDEZ LARRALDE</t>
  </si>
  <si>
    <t>mensual $ 38,001.60</t>
  </si>
  <si>
    <t xml:space="preserve">SDH-462-2015 ADENDUM- COLLENZI </t>
  </si>
  <si>
    <t>Clarisa Collenzi Colonnello</t>
  </si>
  <si>
    <t>mensual $ 27,300.00</t>
  </si>
  <si>
    <t xml:space="preserve">SDU-007-2015 CLUB INTERNACIONAL DE MONTERREY. A.C. ( ADENDUM) </t>
  </si>
  <si>
    <t xml:space="preserve">CLUB INTERNACIONAL DE MONTERREY. A.C. </t>
  </si>
  <si>
    <t>mensual $ 217,315.96</t>
  </si>
  <si>
    <t xml:space="preserve">SAD-354-2016 TOP TONER SA DE CV </t>
  </si>
  <si>
    <t xml:space="preserve">TOP TONER SA DE CV </t>
  </si>
  <si>
    <t>Suministro de tóner y combustibles informáticos</t>
  </si>
  <si>
    <t>SPP-251-2016 TELECOMUNICACIONES Y SERVICIOS DEL NORTE</t>
  </si>
  <si>
    <t>adquisición de baterías para terminal digital portátil en el marco del programa FORTASEG 2016</t>
  </si>
  <si>
    <t>31/11/2017</t>
  </si>
  <si>
    <t>SRA-051-2016 FUNDACION PRO BIENESTAR AL ANCIANO AC</t>
  </si>
  <si>
    <t>FUNDACION PRO BIENESTAR AL ANCIANO AC</t>
  </si>
  <si>
    <t>La Donación en  apoyo al cumplimiento del objetivo del donatario.</t>
  </si>
  <si>
    <t xml:space="preserve">$55,000 mensual </t>
  </si>
  <si>
    <t>SDE-022-2016 BANCA AFIRME SA</t>
  </si>
  <si>
    <t>BANCA AFIRME S.A. de C.V., INSTITUCIÓN DE BANCA MÚLTIPLE, AFIRME GRUPO FINANCIERO</t>
  </si>
  <si>
    <t>Para establecer las bases que permitan llevar a cabo el programa en el cual el municipio realizará el pago parcial de los intereses ordinarios que se generen de los microcréditos que se paguen en forma puntual por los microempresarios facilitado a estos el acceso al crédito y contribuyendo con el desarrollo económico del municipio a través de la generación de empleo y autoempleo.</t>
  </si>
  <si>
    <t>No especifica</t>
  </si>
  <si>
    <t>SAD-372-2016 WISSEN SC</t>
  </si>
  <si>
    <t>WISSEN SC</t>
  </si>
  <si>
    <t>La transmisión en propiedad en favor del Municipio de el sistema denominado GRP REGER el cual incluirá licenciamientos de uso perpetuo con usuarios ilimitados de egresos, ingresos, recursos materiales, nomina, Recursos humanos, capacitación, soporte de staff por tres meses, capacitación, licencia de base de datos para operación del sistema.</t>
  </si>
  <si>
    <t>$32,301,529.00 incliuye IVA</t>
  </si>
  <si>
    <t>SAD-362-2016 HISA FARMACÉUTICA SA, DE CV</t>
  </si>
  <si>
    <t>HISA FARMACÉUTICA SA, DE CV</t>
  </si>
  <si>
    <t>Servicio de Farmacia y suministro de medicamentos</t>
  </si>
  <si>
    <t xml:space="preserve">$ 77,490,000.00 anual </t>
  </si>
  <si>
    <t>SSP-182-2016 SIMEPRODE</t>
  </si>
  <si>
    <t>SISTEMA INTEGRAL PARA EL MANEJO  ECOLÓGICO Y PROCESAMIENTO DE DESECHOS (SIMEPRODE)</t>
  </si>
  <si>
    <t xml:space="preserve">Entrega de residuos Sólidos Urbanos generados por sus habitantes y recolectados, por el por quien el municipio designe, a SIMEPRODE para que disponga de ellos hasta su confinamiento final, en la inteligencia que no deberán contener residuos enlistados en las MONS oficiales 052 y 087, como tampoco residuos contaminantes y materiales considerados como peligrosos.  </t>
  </si>
  <si>
    <t>monto maximo esta sujeto a la autorización presupuestal que sea otorgada en 2016</t>
  </si>
  <si>
    <t>01/05/2016</t>
  </si>
  <si>
    <t>SAD-384-2016-DISTRIBUIDORA DE FRUTAS Y LEGUMBRES LA HORTALIZA SA DE CV</t>
  </si>
  <si>
    <t>DISTRIBUIDORA DE FRUTAS Y LEGUMBRES LA HORTALIZA S.A. DE C.V.</t>
  </si>
  <si>
    <t>Suministrar al municipio alimentos para las estancias infantiles dependientes de la Dirección General del Sistema para el Desarrollo Integral de la Familia, personal hospitalizado en la Dirección de Servicios Médicos de la Secretaría de Administración y personal recluido en las celdas municipales dependientes de la Secretaría de Seguridad Pública y Vialidad de Monterrey.</t>
  </si>
  <si>
    <t xml:space="preserve">SSP-187-2016 PAVIMENTOS CAMINOS Y COMPACTACIONES SA DE CV </t>
  </si>
  <si>
    <t xml:space="preserve">PAVIMENTOS, CAMINOS Y COMPACTACIONES S.A. DE C.V. </t>
  </si>
  <si>
    <t>Contrato para el suministro de 18,000 toneladas de concreto asfáltico y 110,000 litros  de emulsión asfáltica catonica para la Secretaría de Servicios Públicos.</t>
  </si>
  <si>
    <t>SDE-020-2016 RAUL SERGIO TREVIÑO</t>
  </si>
  <si>
    <t>RAUL SERGIO TREVIÑO</t>
  </si>
  <si>
    <t>Arrendamiento del inmueble ubicado en calle Escobedo 550 sur, Zona Centro.</t>
  </si>
  <si>
    <t>$119,475 Mensuales +Iva -Retenciones</t>
  </si>
  <si>
    <t>SRA-035-2015 ADENDUM ADRIANA SALAZAR GARZA</t>
  </si>
  <si>
    <t xml:space="preserve"> ADRIANA SALAZAR GARZA</t>
  </si>
  <si>
    <t>Adendum de Arrendamiento de bien inmueble ubicado en calle Isaac Garza 1806 Pte., Centro de Monterrey</t>
  </si>
  <si>
    <t xml:space="preserve">SRA-036-2015 ADEMDUM JESÚS IGNACIO SAMPOGNA GARZA </t>
  </si>
  <si>
    <t xml:space="preserve">JESÚS IGNACIO SAMPOGNA GARZA </t>
  </si>
  <si>
    <t>Arrendamiento de bien inmueble ubicado en Piso CI del condominio Acero Monterrey, ubicado en la Av. Zaragoza Sur 1000, local 1114, en el centro de la ciudad de Monterrey</t>
  </si>
  <si>
    <t>TES-054-2013 ADENDUM ALBERTO BRUNELL ESTRADA</t>
  </si>
  <si>
    <t>ALBERTO BRUNELL ESTRADA</t>
  </si>
  <si>
    <t>Arrendamiento de bien inmueble ubicado en Calle Hidalgo 430, Colonia central.</t>
  </si>
  <si>
    <t>TES-082-2015 ADENDUM GRANTE INMOBILIARIA SA DE CV</t>
  </si>
  <si>
    <t>Adendum al contrato de arrendamiento de él bien inmueble ubicado en avenida Eugenio Garza Sada No. 3755 sur Col. Country Local 8A</t>
  </si>
  <si>
    <t>Mensual $ 7,600.00 (incluye IVA)</t>
  </si>
  <si>
    <t>TES-084-2015 SUPERMERCADOS INTERNACIONALES HEB, S.A. DE C.V. ( ADENDUM)</t>
  </si>
  <si>
    <t xml:space="preserve"> SUPERMERCADOS INTERNACIONALES HEB, S.A. DE C.V. </t>
  </si>
  <si>
    <t>Mensual $16,965.00</t>
  </si>
  <si>
    <t>SOP-682-2015 MODIFICATORIO 1 RODADA CONSTRUCCIONES SA DE CV</t>
  </si>
  <si>
    <t>RODADA CONSTRUCCIONES, S.A. DE C.V.</t>
  </si>
  <si>
    <t>Modificatorio para aumentar los montos para la construcción de drenaje pluvial en calle Miguel Valentín y Rodrigo Zurriaga en Col. Hidalgo del Municipio de Monterrey.</t>
  </si>
  <si>
    <t>aumento por $84,645.49</t>
  </si>
  <si>
    <t>SOP-693-2015 ADICIONAL 1 EMULSIONES Y ASFALTOS NACIONALES SA DE CV</t>
  </si>
  <si>
    <t>EMULSIONES Y ASFALTOS NACIONALES S.A. DE C.V.</t>
  </si>
  <si>
    <t>Convenio Adicional para modificar la vigencia para la construcción de Preparatoria Técnica General Emiliano Zapata, Col. Sector Heroico, Clave 19EBH0001J, (Terracerías y Cimentación de Edificio Armando Zurita) y Escuela Primaria Miguel Hidalgo, Col. Sector Heroico, Clave 19DPR0765Y, (Comedor Escolar), en el municipio de Monterrey.</t>
  </si>
  <si>
    <t>SSP-142-2013 ADENDUM SIMEPRODE</t>
  </si>
  <si>
    <t>prestación de servicios para el confinamiento final de residuos sólidos urbanos</t>
  </si>
  <si>
    <t>solo se extendio vigencia</t>
  </si>
  <si>
    <t>31/04/2016</t>
  </si>
  <si>
    <t xml:space="preserve">TES-099-2015 Baker Tilly </t>
  </si>
  <si>
    <t xml:space="preserve">Baker Tilly </t>
  </si>
  <si>
    <t>Supervisión, Revisión y Ejecución de actividades desarrolladas para el cumplimiento de la LGCG en la Administración 2015-2018</t>
  </si>
  <si>
    <t>TES-124-2016 CASA DE BOLSA BANORTE IXE SA DE CV GRUPO FINANCIERO BANORTE</t>
  </si>
  <si>
    <t>CASA DE BOLSA BANORTE IXE SA DE CV GRUPO FINANCIERO BANORTE</t>
  </si>
  <si>
    <t>Que el proveedor otorgue servicios profesionales de asesoría para el desarrollo, diseño y evaluación de un plan financiero que permita al municipio obtener recursos a través de una posible venta, bursatilización o concesión de algunos de sus activos, análisis y evaluación de la conveniencia de contratar instrumentos derivados (caps, swaps, entre otros) con la finalidad de limitar el riesgo de tasa de interés y apoyar en la revisión de toda la documentación relacionada a las condiciones financieras de las operaciones bancarias del municipio.</t>
  </si>
  <si>
    <t>SOP-718-2016 CONSTRUCCIONES Y MAQUINARIA NARVAEZ SA DE CV</t>
  </si>
  <si>
    <t xml:space="preserve"> CONSTRUCCIONES Y MAQUINARIA NARVAEZ, S.A. DE C.V.</t>
  </si>
  <si>
    <t>Rehabilitación de parque Gregorio Martínez, Ubicado en calle Gregorio Martínez y Calle David Peña, Col. Ampliación Municipal, Monterrey, NL.</t>
  </si>
  <si>
    <t>SOP-719-2016 CONSTRUCCIONES PAVIMENTACIONES Y EDIFICACIONES COPESA SA DE CV</t>
  </si>
  <si>
    <t>CONSTRUCCIONES PAVIMENTACIONES Y EDIFICACIONES COPESA, S.A. DE C.V.</t>
  </si>
  <si>
    <t>Construcción de sala de cine ubicada en calle morones Prieto entre Calle Paseo de San Bernardo y Calle Paseo de Acueducto, Col. Altamira, Monterrey, NL.</t>
  </si>
  <si>
    <t>SOP-720-2016 CONSTRUCTORA BULLCAT SA DE CV</t>
  </si>
  <si>
    <t>CONSTRUCTORA BULLCAT, S.A. DE C.V.</t>
  </si>
  <si>
    <t>Rehabilitación de parque del Mezquite, Calle Mezquite y Santa Buena, Col. Rincón de San Bernabé, Monterrey, NL.</t>
  </si>
  <si>
    <t>SOP-721-2016 CONSTRUCTORA MORCHAP SA DE CV</t>
  </si>
  <si>
    <t>CONSTRUCTORA MORCHAP, .SA. DE C.V.</t>
  </si>
  <si>
    <t>Construcción de Sala de cine ubicada en Calle Rodrigo Gómez y Calle las Selvas, Col. Carmen Serdán, Monterrey, NL.</t>
  </si>
  <si>
    <t>PIM 161350+C268:F26930</t>
  </si>
  <si>
    <t>SOP-722-2016 CONSTRUCTORA GARCIA VILLAREAL SA DE CV</t>
  </si>
  <si>
    <t xml:space="preserve"> CONSTRUCTORA GARCIA VILLAREAL, S.A .DE C.V.</t>
  </si>
  <si>
    <t>Rehabilitación de parque artículo 123, ubicado en calles  artículo 123, Plutarco Gonzalez y Martin Castrejón, Col. Lomas del Topo Chico, Monterrey, NL.</t>
  </si>
  <si>
    <t>SOP-724-2016 CONSORCIO CONSTRUCTIVO ROGATI S DE RL DE CV</t>
  </si>
  <si>
    <t>CONSORCIO CONSTRUCTIVO ROGATI, S. DE R.L. DE C.V.</t>
  </si>
  <si>
    <t>Construcción de sala de cine ubicada en calle camino real entre casa del obrero mundial y lucha de clases y ruteros, Col. CROC, Monterrey, NL.</t>
  </si>
  <si>
    <t>DIF-029-2017-ASOCIACION NACIONAL PRO SUPERACION PERSONAL AC</t>
  </si>
  <si>
    <t>ASOCIACIÓN NACIONAL PRO SUPERACIÓN PERSONAL, A.C.</t>
  </si>
  <si>
    <t>La colaboración con el fin de llevar a cabo el desarrollo de asesorías, talleres y seminarios dirigidos al empoderamiento de mujeres voluntarias del DIF Monterrey, quienes serán instructoras de otras mujeres de la comunidad a fin de mejorar su formación humana en los aspectos social y cultural.</t>
  </si>
  <si>
    <t>Pago de $6,573.60 por el mes de enero, pago de (6,902.28 *11) por los meses de  febrero a diciembre) y pago de 17,550.00 para manuales.</t>
  </si>
  <si>
    <t>SOP-735-2017 CONSTRUCCIONES Y OPERACIONES LIBRA SA DE CV</t>
  </si>
  <si>
    <t>CONSTRUCCIONES Y OPERACIONES LIBRA, S.A. DE C.V.</t>
  </si>
  <si>
    <t>Construcción de Pista de Atletismo ubicada en Ciudad Deportiva, en calle Churubusco, Col Fierro, en el Municipio de Monterrey, N.L.</t>
  </si>
  <si>
    <t>$11,557,681.74 incluye IVA</t>
  </si>
  <si>
    <t>SOP-736-2017 SERVICIOS POLISEMICOS SA DE CV</t>
  </si>
  <si>
    <t>SERVICIOS POLISEMICOS, S.A. DE C.V.</t>
  </si>
  <si>
    <t>Construcción de Pista de Atletismo ubicada en Centro Deportivo Monterrey 400 en Calle Rodrigo Gómez y Almazán, Col. Carmen Sedan, en el Municipio de Monterrey, Nuevo León.</t>
  </si>
  <si>
    <t>$11,174,907.10 incluye IVA</t>
  </si>
  <si>
    <t>SOP-737-2017 HÉCTOR PIÑA GUZMAN</t>
  </si>
  <si>
    <t>Rehabilitación de Parque María Garza ubicado en Calle Lucio Blanco y María Garza, Col. Carmen Serdán, en el Municipio de Monterrey, Nuevo León.</t>
  </si>
  <si>
    <t>$6,282,002.65  incluye IVA</t>
  </si>
  <si>
    <t>SAD-395-2017 SERVICIOS TELUM SA DE CV</t>
  </si>
  <si>
    <t>SERVICIOS TELUM, S.A. DE C.V.</t>
  </si>
  <si>
    <t>Para la celebración de contrato de telefonía y datos.</t>
  </si>
  <si>
    <t>$1,104,627.98 MENSUALES  iva incluido</t>
  </si>
  <si>
    <t>SOP-749-2017  G+M PROYECTOS SA DE CV</t>
  </si>
  <si>
    <t xml:space="preserve"> G+M PROYECTOS, S.A. DE C.V.</t>
  </si>
  <si>
    <t>Construcción de 38 cuartos para baño en diversas colonias de zonas de atención prioritaria del Municipio de Monterrey.</t>
  </si>
  <si>
    <t>SOP-750-2017  REALIA CONSTRUCCIONES SA DE CV</t>
  </si>
  <si>
    <t>REALIA CONSTRUCCIONES, S.A. DE C.V.</t>
  </si>
  <si>
    <t>Rehabilitación de parque en calle no reelección y valle pirul, col. Colinas del valle. Monterrey</t>
  </si>
  <si>
    <t>SOP-752-2017 FOJA INGENIEROS CONSTRUCTORES SA DE CV</t>
  </si>
  <si>
    <t>FOJA INGENIEROS CONSTRUCTORES, S.A. DE C.V.</t>
  </si>
  <si>
    <t>Rehabilitación de juntas de concreto asfaltico, Av. Gonzalitos y Paseo de los leones. Monterrey.</t>
  </si>
  <si>
    <t>SOP-753-2017 ISIDRO RAMON RAMIREZ VERASTEGUI</t>
  </si>
  <si>
    <t xml:space="preserve"> ISIDRO RAMON RAMIREZ VERASTEGUI</t>
  </si>
  <si>
    <t>Rehabilitación de parque Quetzal, en calles Martin Torres, Quetzal y Rublo, Col. Laderas del Topo Chico, Monterrey, NL.</t>
  </si>
  <si>
    <t>SOP-754-2017 EDIFICACIÓN Y DESARROLLLO INMOBILIARIO COYER SA DE CV</t>
  </si>
  <si>
    <t>EDIFICACIÓN Y DESARROLLLO INMOBILIARIO COYER, S.A. DE C.V.</t>
  </si>
  <si>
    <t>Infraestructura cultural remodelación de teatro calderón, ubicado en Calle Tapia y Juárez, Zona Centro, Monterrey, NL.</t>
  </si>
  <si>
    <t>SOP-755-2017 CONSTRUCTORA SALGAR SA DE CV</t>
  </si>
  <si>
    <t>CONSTRUCTORA SALGAR, S.A. DE C.V.</t>
  </si>
  <si>
    <t>Rehabilitación de Juntas de Concreto asfaltico, Av. Gonzalitos y Av. Francisco I. Madero, Monterrey, NL.</t>
  </si>
  <si>
    <t>TES-134-2017 PRICEWATERHOUSECOOPERS SC</t>
  </si>
  <si>
    <t>PRICEWATERHOUSECOOPERS, S.C.</t>
  </si>
  <si>
    <t>Para servicios especializados para llevar a cabo la auditoria de los estados financieros correspondientes al ejercicio fiscal del año 2016 de conformidad con las normas de información financiera emitidas por el CONAC.</t>
  </si>
  <si>
    <t>TES-135-2017 MARTÍNEZ MAGALLANES CONSULTORES SC</t>
  </si>
  <si>
    <t>MARTÍNEZ MAGALLANES CONSULTORES, S.C.</t>
  </si>
  <si>
    <t xml:space="preserve">Para que el prestador de servicios se obligue a realizar a favor del municipio los servicios profesionales de consultoría e investigación en materia de armonización y normatividad contable y presupuestal de la ley de egresos e ingresos apegada a  CONAC, aplicable para la implementación del nuevo sistema de contabilidad y para la revisión y análisis de las principales transacciones y eventos del municipio operados durante el ejercicio 2016 de cuyas especificaciones y características se encuentran en el presente contrato y que para los efectos a que haya lugar  en este acto se da por reproducido. </t>
  </si>
  <si>
    <t>SOP-758-2017 LA VILLA NUEVA HABITAT SA DE CV</t>
  </si>
  <si>
    <t>LA VILLA NUEVA HABITAT, S.A. DE C.V.</t>
  </si>
  <si>
    <t>Rehabilitación de parque Pedro de la Garza, en calle Vicente de la Garza, Pedro de la Garza y José  María Gutiérrez, Colonia Fomerrey 6, Monterrey, NL.</t>
  </si>
  <si>
    <t>SOP-759-2017 PETER &amp; BROS SA DE CV</t>
  </si>
  <si>
    <t xml:space="preserve"> PETER &amp; BROS, S.A. DE C.V.</t>
  </si>
  <si>
    <t>Rehabilitación del Parque Ubicado en Calles Camino Real y Calle Santos Palomo, Colonia CROC, Monterrey, NL.</t>
  </si>
  <si>
    <t>SOP-760-2017 EDIFICACIONES Y TERRACERIAS DEL NORTE SA DE CV</t>
  </si>
  <si>
    <t>EDIFICACIONES Y TERRACERIAS DEL NORTE, S.A. DE C.V.</t>
  </si>
  <si>
    <t xml:space="preserve">Rehabilitación del Parque Cerritos Ubicado en Calles Cerritos y Calle Sur, Colonia Ignacio Altamirano, Monterrey, </t>
  </si>
  <si>
    <t>SOP-761-2017 CONSTRUCTORA URBANIZADORA MARTINEZ SA DE CV</t>
  </si>
  <si>
    <t>CONSTRUCTORA URBANIZADORA MARTINEZ, S.A. DE C.V.</t>
  </si>
  <si>
    <t>Rehabilitación de Parque Zapatero, en calle Zapatero y Calle 12 de Agosto, Col. Alianza, Monterrey</t>
  </si>
  <si>
    <t>SOP-764-2017 LA VILLA NUEVA HABITAT SA DE CV</t>
  </si>
  <si>
    <t>Rehabilitación de una biblioteca ubicada en Camino Real y Rublos S/N Col. Fomerrey 23. Monterrey NL.</t>
  </si>
  <si>
    <t>SOP-765-2017 CONSTRUCCIONES REFORZADAS SA DE CV</t>
  </si>
  <si>
    <t>CONSTRUCCIONES REFORZADAS, S.A. DE C.V.</t>
  </si>
  <si>
    <t>Construcción de Centro de Salud sede Medico de Barrio Colonia CROC, Calle Alfonso Santos Palomo esquina con Camino Real, Monterrey, NL.</t>
  </si>
  <si>
    <t>SOP-766-2017 CONSTRUCTORA Y ARRENDADORA SAN SEBASTIAN SA DE CV</t>
  </si>
  <si>
    <t>CONSTRUCTORA Y ARRENDADORA SAN SEBASTIAN, S.A. DE C.V.</t>
  </si>
  <si>
    <t>Mejoramiento de 3 centros de salud ubicados en calle Almazán Cruz con San Martin. Col. Tierra y Libertad, Calle Comisión tripartita y Día del Trabajo. Col. Infonavit Valle Verde y en Av. Ruiz Cortines y Tórtola (CAMVIO) col. Valle Verde 2 Sector, respectivamente y rehabilitación de una Biblioteca ubicada en Calle Rio San Juan y Santa Maria de la Paz, Col. Fomerrey 10, Monterrey, NL</t>
  </si>
  <si>
    <t>SDE-020-2016 ADENDUM RAUL SERGIO TREVIÑO MONTEMAYOR</t>
  </si>
  <si>
    <t>Para modificar la  vigencia del contrato principal  hasta el día 28/02/2017 (vigencia anterior 31/12/2016)</t>
  </si>
  <si>
    <t>119,475 + IVA menos retenciones</t>
  </si>
  <si>
    <t>SDU-008-2016 ADENDUM CLUB INTERNACIONAL DE MONTERREY AC</t>
  </si>
  <si>
    <t>226008.06+ IVA</t>
  </si>
  <si>
    <t>SOP-769-2017 DIAZ Y DIAZ DISEÑO SA DE CV</t>
  </si>
  <si>
    <t>DIAZ Y DIAZ DISEÑO, S.A. DE C.V.</t>
  </si>
  <si>
    <t>Construcción de 38 cuartos dormitorio en diversas colonias  del sector norponiente, zona de san Bernabé del Municipio de Monterrey.</t>
  </si>
  <si>
    <t>TES-137-2017 PATRONATO CRUZ VERDE MONTERREY AC</t>
  </si>
  <si>
    <t>PATRONATO CRUZ VERDE MONTERREY, A.C.</t>
  </si>
  <si>
    <t xml:space="preserve">Las partes por medio del presente convenio, acuerdan conjuntar acciones tendientes a prestar el servicio de auxilio de manera inmediata y de primer contacto en situaciones donde se requiera el traslado de personas en ambulancia, para lo cual el municipio colaborara de manera gratuita en la recaudación de los ingresos correspondientes por el servicio de traslado en ambulancias prestados por la asociación.  </t>
  </si>
  <si>
    <t xml:space="preserve">el municipio entrega a la asociacion las cantidades recaudadas en forma retroactiva desde el mes de noviembe de 2015, por el servicio de traslados bajo los supuestos señalados en la clausula cuarta. </t>
  </si>
  <si>
    <t>SOP-772-2017 EDIFICACIONES Y TERRACERIAS DEL NORTE SA DE CV</t>
  </si>
  <si>
    <t xml:space="preserve"> EDIFICACIONES Y TERRACERIAS DEL NORTE, S.A. DE C.V.</t>
  </si>
  <si>
    <t>Construcción de 13  cuartos para baño de diversas colonias del sector norponiente, zona del topo chico y un cuarto para baño en el sector zona centro y sur del Municipio de Monterrey.</t>
  </si>
  <si>
    <t>SSP-194-2017 ABA SEGUROS SA DE CV</t>
  </si>
  <si>
    <t>ABA SEGUROS, S.A. DE C.V.</t>
  </si>
  <si>
    <t>El proveedor se obliga a realizar el suministro de pólizas de seguro para inmuebles destinados para uso habitacional, dentro del programa “regio cumplido, regio ganador” para los contribuyentes que realizaron el pago total del impuesto predial 2017.</t>
  </si>
  <si>
    <t>SAD-417-2017 MCS NETWORK SOLUTIONS SA DE CV</t>
  </si>
  <si>
    <t>MCS NETWORK SOLUTIONS SA DE CV</t>
  </si>
  <si>
    <t>Servicios de renovación de licencias de seguridad para la protección de los bienes tecnológicos informáticos del Municipio.</t>
  </si>
  <si>
    <t>$2,755,267.73 IVA incluido para el ejercicio fiscal 2017 y $2,504,788.84  IVA incluido para el ejercicio fiscal 2018.</t>
  </si>
  <si>
    <t>SAD-433-2017 MICROSOFT CORPORATION</t>
  </si>
  <si>
    <t>MICROSOFT CORPORATION</t>
  </si>
  <si>
    <t xml:space="preserve">Adquisición de licencia de software Microsoft </t>
  </si>
  <si>
    <t>$232,078.44 Dólares (precio del dólar al 19 de junio 17.857 )</t>
  </si>
  <si>
    <t>SDH-491-2017 ASOCIACIÓN DE COLONOS CONTRY LA SILLA AC</t>
  </si>
  <si>
    <t>ASOCIACIÓN DE COLONOS CONTRY LA SILLA AC</t>
  </si>
  <si>
    <t>El municipio se obliga a donar en apoyo al cumplimiento del objeto de la asociación la cantidad de $35,000 mensuales, por el periodo comprendido del 1 de marzo de 2017 al 30 de octubre de 2018, dando un total de $700,000</t>
  </si>
  <si>
    <t>$350,000 2017 y $350,000 2018</t>
  </si>
  <si>
    <t>SOP-780-2017 HQ CONTROL SA DE CV</t>
  </si>
  <si>
    <t xml:space="preserve">Servicio de control de calidad para los trabajos de rehabilitación de pavimento, así como revisiones estructurales varias y en puentes vehiculares, en el municipio de Monterrey, NL. </t>
  </si>
  <si>
    <t>SDH-493-2017 CONARTE</t>
  </si>
  <si>
    <t>Consejo  para la Cultura y las Artes de Nuevo León(CONARTE).</t>
  </si>
  <si>
    <t>acuerdo especifico de ejecución para el programa de desarrollo cultural municipal</t>
  </si>
  <si>
    <t>SAD-446-2017 GRANA SA</t>
  </si>
  <si>
    <t>Para que el prestador de servicios realice en favor del municipio servicios de laboratorio de Análisis Clínicos para el Municipio de Monterrey, cuyas especificaciones, características y precios  sean conforme al Anexo.</t>
  </si>
  <si>
    <t>SDH-498-2017 MUSEO DE ARTE CONTEMPORANEO DE MONTERREY AC</t>
  </si>
  <si>
    <t>MUSEO DE ARTE CONTEMPORANEO DE MONTERREY AC</t>
  </si>
  <si>
    <t>Contrato donde el municipio se compromete a donar en apoyo al cumplimiento del objeto de la asociación a destinar dicho importe unica y exclusivamente a lo estipulado en el contrato.</t>
  </si>
  <si>
    <t>$600,000 libres de impuestos</t>
  </si>
  <si>
    <t>SOP-812-2017 PROVEEDORA PARA LA CONSTRUCCIÓN REGIOMONTANA SA DE CV</t>
  </si>
  <si>
    <t>PROVEEDORA PARA LA CONSTRUCCIÓN REGIOMONTANA SA DE CV</t>
  </si>
  <si>
    <t>Mejoramiento del entorno del mercado de abastos estrella, ubicado en Av. Los Ángeles entre Av. San Nicolás y Av. diego Díaz de Berlanga, Municipio de Monterrey.</t>
  </si>
  <si>
    <t>SAD-450-2017 AT&amp;T COMUNICACIONES DIGITALES S DE RL DE CV</t>
  </si>
  <si>
    <t xml:space="preserve">Para la adquisición de servicios de telefonía ilimitada e internet a través de 170 equipos de telefonía los cuales se detallan en el Anexo 1 del contrato. </t>
  </si>
  <si>
    <t>SOP-814-2017 KEVIN CONSTRUCCIONES SA DE CV</t>
  </si>
  <si>
    <t>KEVIN CONSTRUCCIONES SA DE CV</t>
  </si>
  <si>
    <t>Construcción de parque el rehilete en la calle profesionistas, col. Arcos del sol elite en el Municipio de Monterrey.</t>
  </si>
  <si>
    <t>31/04/2018</t>
  </si>
  <si>
    <t>SOP-815-2017 SAGO CONSTRUCCIONES Y URBANIZACIONES SA DE CV</t>
  </si>
  <si>
    <t>SAGO CONSTRUCCIONES Y URBANIZACIONES SA DE CV</t>
  </si>
  <si>
    <t>Remodelación de plaza pública en circuito puerta de hierro -  parque lineal temático, etapa 1, prolongación Ruiz Cortines y paseo de los leones, Puerta de  hierro, en el municipio de Monterrey.</t>
  </si>
  <si>
    <t>SOP-816-2017 BUFETTE DE OBRAS SERVICIOS Y SUMINISTROS SA DE CV</t>
  </si>
  <si>
    <t>BUFETTE DE OBRAS SERVICIOS Y SUMINISTROS SA DE CV</t>
  </si>
  <si>
    <t>Remodelación de plaza pública en circuito puerta de hierro – parque lineal temático 3ª etapa- Prolongación Ruíz Cortines y paseo de los Leones, en el Municipio de Monterrey</t>
  </si>
  <si>
    <t>SOP-817-2017 INSITU DE MEXICO SA DE CV</t>
  </si>
  <si>
    <t>INSITU DE MEXICO SA DE CV</t>
  </si>
  <si>
    <t xml:space="preserve">Remodelación de plaza pública circuito puerta de Hierro- parque lineal temático 2ª etapa, ubicado en prolongación Ruiz Cortines y paseo de los leones, puerta de hierro- cumbres san Agustín, en el municipio de Monterrey. </t>
  </si>
  <si>
    <t>SOP-818-2017 CONSTRUCTORA GARCIA VILLAREAL SA DE CV</t>
  </si>
  <si>
    <t>CONSTRUCTORA GARCIA VILLAREAL SA DE CV</t>
  </si>
  <si>
    <t>Rehabilitación de espacios públicos: acondicionamiento y equipamiento para alberca para centro de inclusión, ubicado en calle Antonio I. Villareal entre Calle Plan de Guadalupe y Cale 1913, Col. Antonio I. Villareal, Municipio de Monterrey</t>
  </si>
  <si>
    <t>31/04/2017</t>
  </si>
  <si>
    <t>Las partes acuerdan en modificar la cláusula tercera del contrato principal OP-R33-02/17-CP, para que inicie el día 18/12/2017 y concluya el día 10/06/2018</t>
  </si>
  <si>
    <t>Las partes convienen en modificar la cláusula segunda y cuarta del contrato principal, para quedar de la siguiente manera: SEGUNDA.- (CONTRAPRESTACIÓN) El precio señalado como contraprestación por la renta de los servicios señalados en la Cláusula Primera del presente Contrato a favor de "EL PRESTADOR DE SERVICIOS" será la cantidad total de $1,080,932.03 (un millón ochenta mil novecientos treinta y dos mil pesos 03/100 Moneda Nacional), ya incluido el Impuesto al Valor Agregado, dicha cantidad se amortizará en 14 catorce-pagos mensuales por las siguientes cantidades: (como se muestra en la tabla Anexa a la clausula segunda quedando con un total de 1,080,932.03).  Estando de acuerdo las partes que únicamente al pago No. 1 consistente del periodo de julio-agosto del 2017-dos mil diecisiete se le deberá aumentar la cantidad prorrateada por razones de fechas de corte y facturación que lleva a cabo Internamente "EL PRESTADOR DE SERVICIOS" y será por la cantidad de $12,309.23-doce mil trescientos nueve pesos 23/100 Moneda Nacional), dando como exultado la cantidad de $88,639.43-ochenta y ocho mil seiscientos treinta y nueve pesos 43/100 Moneda Nacional), ya incluido el Impuesto al Valor Agregado. Dentro de la contraprestación señalada en el primer párrafo de la presente Cláusula, se contempla cualquier profesión que se deba hacer para solventar los gastos necesarios a fin de poder realizar el objeto del presente Contrato, y se hace la mención de que el monto señalado como contraprestación no se considera anticipo y el pago será realizado en pesos mexicanos. CUARTA.- (VIGENCIA) Ambas partes acuerdan que el presente Contrato tendrá una vigencia de 14 meses, que se empezaran a contabilizar desde el día 31-treinta y uno de julio del 2017-dos mil diecisiete, para concluir el día 30-treinta de septiembre de 2018-dos mil dieciocho.,</t>
  </si>
  <si>
    <t>AÑO</t>
  </si>
  <si>
    <t>COG</t>
  </si>
  <si>
    <t>CFF</t>
  </si>
  <si>
    <t>TIPO DE RECURSO</t>
  </si>
  <si>
    <t>CADENA</t>
  </si>
  <si>
    <t>MES</t>
  </si>
  <si>
    <t>IMPORTE 2020</t>
  </si>
  <si>
    <t>Para coordinar esfuerzos y destinar recursos para la realización del programa de mejoramiento de vivienda y del entorno urbano en el Municipio de Monterrey, Nuevo León, mediante la implementación de acciones que contemplan la organización vecinal, la capacitación y el mejoramiento de hasta 1000 viviendas del citado municipio</t>
  </si>
  <si>
    <r>
      <t xml:space="preserve">OEP-065-2017 MOD 1. EDITORIAL EL PORVENIR </t>
    </r>
    <r>
      <rPr>
        <sz val="12"/>
        <color theme="1"/>
        <rFont val="Calibri"/>
        <family val="2"/>
        <scheme val="minor"/>
      </rPr>
      <t>SA</t>
    </r>
    <r>
      <rPr>
        <sz val="12"/>
        <color rgb="FF000000"/>
        <rFont val="Calibri"/>
        <family val="2"/>
        <scheme val="minor"/>
      </rPr>
      <t xml:space="preserve"> DE CV</t>
    </r>
  </si>
  <si>
    <r>
      <t xml:space="preserve"> EDITORIAL EL PORVENIR </t>
    </r>
    <r>
      <rPr>
        <sz val="12"/>
        <color theme="1"/>
        <rFont val="Calibri"/>
        <family val="2"/>
        <scheme val="minor"/>
      </rPr>
      <t>SA</t>
    </r>
    <r>
      <rPr>
        <sz val="12"/>
        <color rgb="FF000000"/>
        <rFont val="Calibri"/>
        <family val="2"/>
        <scheme val="minor"/>
      </rPr>
      <t xml:space="preserve"> DE CV</t>
    </r>
  </si>
  <si>
    <r>
      <t xml:space="preserve">Aumento por un monto de </t>
    </r>
    <r>
      <rPr>
        <sz val="12"/>
        <color rgb="FF000000"/>
        <rFont val="Calibri"/>
        <family val="2"/>
        <scheme val="minor"/>
      </rPr>
      <t>423,314.23 para quedar en $1,672,806.1, incluyendo IVA</t>
    </r>
  </si>
  <si>
    <r>
      <t>Las partes convienen en modificar la cláusula segunda y cuarta del contrato principal, para quedar de la siguiente manera: SEGUNDA.- (CONTRAPRESTACIÓN) El precio señalado como contraprestación por la renta de los servicios señalados en la Cláusula Primera del presente Contrato a favor de "EL PRESTADOR DE SERVICIOS" será la cantidad total de $1,080,932.03 (un millón ochenta mil novecientos treinta y dos mil pesos 03/100 Moneda Nacional), ya incluido el Impuesto al Valor Agregado, dicha cantidad se amortizará en 14 catorce-pagos mensuales por las siguientes cantidades: (como se muestra en la tabla Anexa a la clausula segunda quedando con un total de 1,080,932.03).  Estando de acuerdo las partes que únicamente al pago No. 1 consistente del periodo de julio-agosto del 2017-dos mil diecisiete se le deberá aumentar la cantidad prorrateada por razones de fechas de corte y facturación que lleva a cabo Internamente "EL PRESTADOR DE SERVICIOS" y será por la cantidad de $12,309.23-doce mil trescientos nueve pesos 23/100 Moneda Nacional), dando como</t>
    </r>
    <r>
      <rPr>
        <sz val="12"/>
        <color theme="1"/>
        <rFont val="Century Gothic"/>
        <family val="2"/>
      </rPr>
      <t xml:space="preserve"> </t>
    </r>
    <r>
      <rPr>
        <sz val="12"/>
        <color rgb="FF000000"/>
        <rFont val="Century Gothic"/>
        <family val="2"/>
      </rPr>
      <t>exultado la cantidad de $88,639.43-ochenta y ocho mil seiscientos treinta y nueve pesos 43/100 Moneda Nacional), ya incluido el Impuesto al Valor Agregado. Dentro de la contraprestación señalada en el primer párrafo de la presente Cláusula, se contempla cualquier profesión que se deba hacer para solventar los gastos necesarios a fin de poder realizar el objeto del presente Contrato, y se hace la mención de que el monto señalado como contraprestación no se considera anticipo y el pago será realizado en pesos mexicanos. CUARTA.- (VIGENCIA) Ambas partes acuerdan que el presente Contrato tendrá una vigencia de 14 meses, que se empezaran a contabilizar desde el día 31-treinta y uno de julio del 2017-dos mil diecisiete, para concluir el día 30-treinta de septiembre de 2018-dos mil dieciocho.,</t>
    </r>
  </si>
  <si>
    <r>
      <t xml:space="preserve">769,979,88 de incremento para quedar en </t>
    </r>
    <r>
      <rPr>
        <sz val="12"/>
        <color rgb="FF000000"/>
        <rFont val="Century Gothic"/>
        <family val="2"/>
      </rPr>
      <t>5,505,129.47</t>
    </r>
  </si>
  <si>
    <r>
      <t xml:space="preserve">Incremento en </t>
    </r>
    <r>
      <rPr>
        <sz val="12"/>
        <color rgb="FF000000"/>
        <rFont val="Century Gothic"/>
        <family val="2"/>
      </rPr>
      <t>1,457,513.76  para quedar en un total de 7,386,204.59</t>
    </r>
  </si>
  <si>
    <r>
      <t xml:space="preserve">Para modificar la vigencia del contrato y quedar a partir del 17/06/2016 </t>
    </r>
    <r>
      <rPr>
        <sz val="9"/>
        <color rgb="FFFF0000"/>
        <rFont val="Century Gothic"/>
        <family val="2"/>
      </rPr>
      <t>hasta el  31/12/2018</t>
    </r>
  </si>
  <si>
    <t>333001-1-110001-158005-31110-382-M-25</t>
  </si>
  <si>
    <t>361001-1-110001-151003-31110-183-F-13</t>
  </si>
  <si>
    <t>339003-1-110001-158006-31110-139-M-24</t>
  </si>
  <si>
    <t>322001-1-110001-157006-31110-256-E-06</t>
  </si>
  <si>
    <t>322001-1-110001-158006-31110-139-M-24</t>
  </si>
  <si>
    <t>322001-1-110001-156001-31110-221-G-10</t>
  </si>
  <si>
    <t>322001-1-110001-152009-31110-172-E-37</t>
  </si>
  <si>
    <t>322001-1-110001-152003-31110-391-G-20</t>
  </si>
  <si>
    <t>322001-1-110001-152004-31110-391-G-20</t>
  </si>
  <si>
    <t>322001-1-110001-157005-31110-242-E-32</t>
  </si>
  <si>
    <t>322001-1-110001-152005-31110-271-E-14</t>
  </si>
  <si>
    <t>322001-1-110001-157003-31110-226-E-14</t>
  </si>
  <si>
    <t>322001-1-110001-153008-31110-152-M-16</t>
  </si>
  <si>
    <t>322001-1-110001-153005-31110-152-M-16</t>
  </si>
  <si>
    <t>322001-1-110001-153003-31110-133-M-08</t>
  </si>
  <si>
    <t>326002-1-110001-152005-31110-271-E-14</t>
  </si>
  <si>
    <t>339005-1-110001-158006-31110-139-M-24</t>
  </si>
  <si>
    <t>254001-1-110001-158006-31110-139-M-24</t>
  </si>
  <si>
    <t>322001-1-110001-151005-31110-241-F-13</t>
  </si>
  <si>
    <t>339009-1-110001-158006-31110-139-M-24</t>
  </si>
  <si>
    <t>339004-1-110001-158006-31110-139-K-24</t>
  </si>
  <si>
    <t>358001-1-110001-167002-31110-222-E-07</t>
  </si>
  <si>
    <t>339005-1-110001-158006-31110-139-</t>
  </si>
  <si>
    <t>NO</t>
  </si>
  <si>
    <t>Folio</t>
  </si>
  <si>
    <t>objeto</t>
  </si>
  <si>
    <t>MAXautorizado</t>
  </si>
  <si>
    <t>año</t>
  </si>
  <si>
    <t>Observaciones</t>
  </si>
  <si>
    <t>DEL</t>
  </si>
  <si>
    <t>AL</t>
  </si>
  <si>
    <t>cadena</t>
  </si>
  <si>
    <t>Importe 2019</t>
  </si>
  <si>
    <t>Meses</t>
  </si>
  <si>
    <t>Importe Mensual</t>
  </si>
  <si>
    <t>DIF-041-2019 CHEVROLET DEL RIO SA DE CV</t>
  </si>
  <si>
    <t>DIF-042-2019 AUTOMOTRIZ EL TOREO SA DE CV</t>
  </si>
  <si>
    <t>SAD-563-2019 MCS NETWORK SOLUTION SA DE CV</t>
  </si>
  <si>
    <t>SPP-325-2019 CENTRO DE ATENCION PREVENCIÓN Y SEGURIDAD SOCIAL SC</t>
  </si>
  <si>
    <t>SPP-326-2019 CISEC</t>
  </si>
  <si>
    <t>SPP-327-2019 HEGV INDUSTRIAL SA DE CV</t>
  </si>
  <si>
    <t>SPP-328-2019 INTEGRACION DE SISTEMAS DE AVANZADA TECNOLOGIA SA DE CV</t>
  </si>
  <si>
    <t>SRA-088-2019 VERIDOS MEXICO SA DE CV  E IECISA MEXICO SA DE CV</t>
  </si>
  <si>
    <t>SSP-249-2019 PLOMIFERRETERA EL TORNILLO SA DE CV</t>
  </si>
  <si>
    <t>SSP-250-2019 VIRGINIA NUÑEZ LOPEZ</t>
  </si>
  <si>
    <t>DIF-043-2019 BUSINESS ELITE NETWORK SA DE CV</t>
  </si>
  <si>
    <t>SCO-016-2019 TECNOLOGIA SOCIAL PARA EL DESARROLLO SA DE CV</t>
  </si>
  <si>
    <t>SDH-532-2019 PATRONATO DE BOMBEROS DE NUEVO LEÓN AC</t>
  </si>
  <si>
    <t>SDH-533-2019 SERVICIOS BROXEL SAPI DE CV</t>
  </si>
  <si>
    <t>SOP-788-2017 CA2 PRISMA DESARROLLOS SA DE CV</t>
  </si>
  <si>
    <t>SOP-852-2018 CM1  HQ CONTROL S DE RL DE CV</t>
  </si>
  <si>
    <t>SOP-879-2018 CM1  CONSTRUCTORA CIRCULO NARANJA SA DE CV</t>
  </si>
  <si>
    <t>SRA-089-2019 FEDERACIÓN NACIONAL DE MUNICIPIOS DE MEXICO AC</t>
  </si>
  <si>
    <t>TES-006-2010 CM1 GARAJE Y TALLERES S DE RL DE CV</t>
  </si>
  <si>
    <t>TES-200-2019 MLG SERVICIOS EMPRESARIALES SA DE CV</t>
  </si>
  <si>
    <t>TES-201-2019 GOO BUSINESS SC</t>
  </si>
  <si>
    <t>SCO-017-2019 CORPORACION MEXICANA DE COMERCIO Y SERVICIOS SA DE CV</t>
  </si>
  <si>
    <t>SOP-890-2019 RAÚL CEREZO TORRES</t>
  </si>
  <si>
    <t>SOP-878-2018 CM1 NESTOR GUERRERO SEGURA</t>
  </si>
  <si>
    <t>SAD-564-2019 LLANTAS Y SERVICIOS SERNA ANAHUAC SA DE CV</t>
  </si>
  <si>
    <t>SOP-891-2019 BUFETE URBANISTICO SA DE CV</t>
  </si>
  <si>
    <t>SOP-892-2019 BUFETE URBANISTICO SA DE CV</t>
  </si>
  <si>
    <t>SOP-893-2019 HQ CONTROL S DE RL DE CV</t>
  </si>
  <si>
    <t>SOP-894-2019 PICO INFRAESTRUCTURA URBANA SA DE CV</t>
  </si>
  <si>
    <t>SOP-895-2019 PAVIMENTOS Y CONSTRUCCIONES GARCAN SA DE CV</t>
  </si>
  <si>
    <t>SOP-896-2019 CONTRUCTORA POLITEZZA SA DE CV</t>
  </si>
  <si>
    <t>SOP-897-2019 INFRAESTRUCTURA Y CONSTRUCCIONES GARCIA SA DE CV</t>
  </si>
  <si>
    <t>SOP-898-2019 ARQUITECTURA E INGENIERIA 2000 SA DE CV</t>
  </si>
  <si>
    <t>SOP-899-2019 HERCULES CONSTRUCCIONES DE MONTERREY SA DE CV</t>
  </si>
  <si>
    <t>SOP-900-2019 CONTRUCTORA Y ARRENDADORA SAN SEBASTIAN SA DE CV</t>
  </si>
  <si>
    <t>SOP-901-2019 CONSTRUCTORA LAZO S DE RL DE CV</t>
  </si>
  <si>
    <t>SOP-902-2019 CONSTRUCTORA JOMABE SA DE CV</t>
  </si>
  <si>
    <t>SOP-903-2019 URBANIZACIÓN AGV SA DE CV</t>
  </si>
  <si>
    <t>SOP-904-2019 DISEÑO INFRAESTRUCTURA Y SERVICIOS SA DE CV</t>
  </si>
  <si>
    <t>SCO-018-2019 TECNOLOGIA SOCIAL PARA EL DESARROLLO SA DE CV</t>
  </si>
  <si>
    <t>SPP-829-2019 ADQUISICIONES INTELIGENTES SA DE CV</t>
  </si>
  <si>
    <t>SAD-565-2019 OPERBES SA DE CV</t>
  </si>
  <si>
    <t>SAD-566-2019 INTER@ENTER COMPUTADORAS SA DE CV</t>
  </si>
  <si>
    <t>SDH-534-2019 ENCUENTRO MUNDIAL DE VALORES ABP</t>
  </si>
  <si>
    <t>SAD-567-2019 SI VALE MEXICO SA DE CV</t>
  </si>
  <si>
    <t>SAD-568-2019 MEDICAZEN SA DE CV</t>
  </si>
  <si>
    <t>SAD-569-2019 ANGIO MEDICAL SA DE CV</t>
  </si>
  <si>
    <t>OEP-188-2019 TV DE LOS MOCHIS SA DE CV</t>
  </si>
  <si>
    <t>SDH-535-2019 ALMACEN PAPELERO SALDAÑA SA DE CV</t>
  </si>
  <si>
    <t>SOP-862-2018 CM1 CONSTRUCCIONES PAVIMENTO  EFICIACIONES COPESA SA DE CV</t>
  </si>
  <si>
    <t>SAD-570-2019 MANEGEMENT TECHNOLOGY INNOVATIONS SC</t>
  </si>
  <si>
    <t>SAD-571-2019 AT&amp;T COMUNICACIONES DIGITALES S DE RL DE CV</t>
  </si>
  <si>
    <t xml:space="preserve">TES-202-2019 FACTIBILIDAD URBANA TOTAL SA DE CV </t>
  </si>
  <si>
    <t xml:space="preserve"> CHEVROLET DEL RIO SA DE CV</t>
  </si>
  <si>
    <t>AUTOMOTRIZ EL TOREO SA DE CV</t>
  </si>
  <si>
    <t>MCS NETWORK SOLUTION SA DE CV</t>
  </si>
  <si>
    <t>ENTRO DE ATENCION PREVENCIÓN Y SEGURIDAD SOCIAL SC</t>
  </si>
  <si>
    <t>VERIDOS MEXICO SA DE CV  E IECISA MEXICO SA DE CV</t>
  </si>
  <si>
    <t>PLOMIFERRETERA EL TORNILLO SA DE CV</t>
  </si>
  <si>
    <t xml:space="preserve"> TECNOLOGIA SOCIAL PARA EL DESARROLLO SA DE CV</t>
  </si>
  <si>
    <t>PATRONATO DE BOMBEROS DE NUEVO LEÓN AC</t>
  </si>
  <si>
    <t>SERVICIOS BROXEL SAPI DE CV</t>
  </si>
  <si>
    <t>HQ CONTROL S DE RL DE CV</t>
  </si>
  <si>
    <t xml:space="preserve"> FEDERACIÓN NACIONAL DE MUNICIPIOS DE MEXICO AC</t>
  </si>
  <si>
    <t xml:space="preserve"> GARAJE Y TALLERES S DE RL DE CV</t>
  </si>
  <si>
    <t xml:space="preserve"> MLG SERVICIOS EMPRESARIALES SA DE CV</t>
  </si>
  <si>
    <t xml:space="preserve"> GOO BUSINESS SC</t>
  </si>
  <si>
    <t>RAÚL CEREZO TORRES</t>
  </si>
  <si>
    <t>PICO INFRAESTRUCTURA URBANA SA DE CV</t>
  </si>
  <si>
    <t xml:space="preserve"> PAVIMENTOS Y CONSTRUCCIONES GARCAN SA DE CV</t>
  </si>
  <si>
    <t>CONTRUCTORA POLITEZZA SA DE CV</t>
  </si>
  <si>
    <t>INFRAESTRUCTURA Y CONSTRUCCIONES GARCIA SA DE CV</t>
  </si>
  <si>
    <t>CONTRUCTORA Y ARRENDADORA SAN SEBASTIAN SA DE CV</t>
  </si>
  <si>
    <t>CONSTRUCTORA LAZO S DE RL DE CV</t>
  </si>
  <si>
    <t>URBANIZACIÓN AGV SA DE CV</t>
  </si>
  <si>
    <t>ADQUISICIONES INTELIGENTES SA DE CV</t>
  </si>
  <si>
    <t>OPERBES SA DE CV</t>
  </si>
  <si>
    <t>INTER@ENTER COMPUTADORAS SA DE CV</t>
  </si>
  <si>
    <t>MEDICAZEN SA DE CV</t>
  </si>
  <si>
    <t>CONSTRUCCIONES PAVIMENTO  EFICIACIONES COPESA SA DE CV</t>
  </si>
  <si>
    <t>SISTEMA INTEGRAL PARA EL MANEJO ECOLÓGICO Y PROCESAMIENTO DE DESECHOS (SIMEPRODE)</t>
  </si>
  <si>
    <t xml:space="preserve"> MANEGEMENT TECHNOLOGY INNOVATIONS SC</t>
  </si>
  <si>
    <t xml:space="preserve">FACTIBILIDAD URBANA TOTAL SA DE CV </t>
  </si>
  <si>
    <t>Contrato administrativo para la adquisición de 6 vehículos para el Sistema de DIF del Municipio de Monterrey</t>
  </si>
  <si>
    <t>1,290,001.2 IVA incluido</t>
  </si>
  <si>
    <t>Contrato administrativo para la adquisición de 2 vehículos para el Sistema de DIF del Municipio de Monterrey</t>
  </si>
  <si>
    <t>978,260.00 IVA incluido</t>
  </si>
  <si>
    <t xml:space="preserve">para la prestación de servicios de atención medica especializada, hospitalización y hemodiálisis para derechohabientes del Municipio de Monterrey. </t>
  </si>
  <si>
    <t>Monto máximo de 75,500,000</t>
  </si>
  <si>
    <t>Para la prestación de servicio de renovación de licencias de seguridad para la protección de bienes tecnológicos informáticos.</t>
  </si>
  <si>
    <t>6,899,999.96 IVA incluido</t>
  </si>
  <si>
    <t>Para modificar la cláusula segunda del contrato principal OP-R23-27/15-CP para aumentar la cantidad de 2,347,697.62 al monto original pactado en la cláusula mencionada, para quedar en la cantidad total de 19,999,998.95 incluyendo IVA.</t>
  </si>
  <si>
    <t>aumentar la cantidad de 2,347,697.62 al monto original pactado en la cláusula mencionada, para quedar en la cantidad total de 19,999,998.95 incluyendo IVA.</t>
  </si>
  <si>
    <t>Para la prestación de servicios profesionales, cíentificos, técnicos integrales para el desarrollo de los proyectgos para la prevención social de la violencia y  de la delincuencia con participación ciudadana</t>
  </si>
  <si>
    <t>2,450,000  IVA incluido</t>
  </si>
  <si>
    <t>Tiene por objeto general establecer las bases entre las parrtes para cordinar las strategias a efecto de que a los elementos adscritos almunicipio les sean aplicadas las evaluaciones de controld e confianza en el Marco del Sistema Nacioanl de Acreditación y Control de Confianza.</t>
  </si>
  <si>
    <t>1,649,024 Excento de IVA</t>
  </si>
  <si>
    <t>Para la adquisición de uniformes en el marco del programa FORTASEG 2019</t>
  </si>
  <si>
    <t>29,678,996.56 IVA incluido</t>
  </si>
  <si>
    <t>Para el suministro de contratación, instalación y puesta en marcha de los  bienes y servicios para el crecimiento del sistema integral de seguridad, mopnitoreo, despacho, sistema de emergencia ciudadana, asignacioens y monitoreo a policías, equipamiento y software del Municipio de Monterrey para la Secretaría de Seguridad Pública y Vialidad de Monterrey</t>
  </si>
  <si>
    <t>32,493,217.52 IVA incluido</t>
  </si>
  <si>
    <t>Para la prestación de servicios de enrolamiento y validación biométrica para la expedición de pasaportes mexicanos</t>
  </si>
  <si>
    <t>7,099 dolares mas IVA de renta mensual (precio primedio del dólar  en el mes de  marzo 19.24 según datos del  Banco de México)  (136,584.76)</t>
  </si>
  <si>
    <t>Para el suministro de artículos de ferretería para el Municipio de Monterrey derivado de la licitación pública Nacional Presencial Numero SA-DA 09/2019</t>
  </si>
  <si>
    <t>monto mínimo 9,200,000 IVA incluido y Monto máximo de 23,000,000</t>
  </si>
  <si>
    <t>Para el suministro de maquinaria liviana para el Municipiode Monterrey derivado de la licitación pública presencial numero SA-DA/12/20219</t>
  </si>
  <si>
    <t xml:space="preserve">Para realizara favor del municipio 57 aplicaciones de servicvios de fumigacuión contra insectos rastreros, voladores y roedores excluyendo termita, abeja o fauna (silvestre y urbana) en las 57 mismos que se encuentran en 37 espacios de Atención del sistema DIF del Municipio de Monterrey. </t>
  </si>
  <si>
    <t>801,698.04 IVA incluido</t>
  </si>
  <si>
    <t>Prestación de servicios para las siguientes evaluaciones de desempeño, evaluación de procesos de la oepración del fondo de aportaciones para la infraestructura social municipal FOSM para el ejercicio fiscal 2018, de la Evaluación Específica del Cumplimiento normativo del FORTASEF y FORTAMUN para el ejercicio fiscal 2018 y Analisis de la PErtinencia de los indicadores del Programa presupuestario que opero mayormente los recursos, de la Clave evaluación  especifica del destino de los recursos federales del ramo 23, programas regionales, SEDATU rescate de espacios públicos y PROAGUA APAUR para el ejercicio fiscal 2018 y análisis de la pertinencia de los indicadors delo programa presupeustario que operó mayormente los ecursos ye valuación específica del edstino de los recursos federales FONHAPO programa de apoyo a la vivienda para el eejercicio fiscal 2018 y Análisis de la pertinencia de los indicadores del programa presupeustario que ópero mayormente los recursos.</t>
  </si>
  <si>
    <t>1,241,200.00 IVA incluido</t>
  </si>
  <si>
    <t>Contrato de donoación  en apoyo al cumplimiento del objeto de la asociación</t>
  </si>
  <si>
    <t>Para prestar los servicios de suministro de tarjetas electrónicas para el programa denominado "Tarjeta Regia" de acuerdo a las soclicitudes que solicite la Direción Administrativa de la Secretaría de Desarrollo Social y/o Dirección de Atención a Grupos Prioritarios de la Secretaría de Desarrollo Social.</t>
  </si>
  <si>
    <t>60,314,040 Iva incluido. Monto mínimo 24,000,000 y monto máximo 268,746,400</t>
  </si>
  <si>
    <t>Para modificar la cláusula segunda del contrato principal OP-R33-05/17-CP para aumentar la cantidad de 6.26 al monto original pactado en la cláusula mencionada, para quedar en la cantidad total de 14,246,184.66 incluyendo IVA.</t>
  </si>
  <si>
    <t>Para modificar la cláusula segunda del contrato principal SROP-RP-01/18-CP para disminuir la cantidad de 8,424.95 al monto original pactado en la cláusula mencionada, para quedar en la cantidad total de 11,984,753.21 incluyendo IVA.</t>
  </si>
  <si>
    <t>Para modificar la cláusula segunda del contrato principal OP-R33-02/18/IR para aumentar la cantidad de 300,698.50 al monto original pactado en la cláusula mencionada, para quedar en la cantidad total de 2,273,722.64 incluyendo IVA.</t>
  </si>
  <si>
    <t>Para la inscripción y registro del Municipio de Monterrey en la Federación Nacional de Municipios de México AC.</t>
  </si>
  <si>
    <t>Convenio modificatorio al contrato administrativo para la prestación  del servicio de levantamiento, arrastre, translado y depósito de vehículos, a fin de ampliar su vigencia para quedar como  se señala en la calsusula decimqa novena desde el 01/02/2019 hasta el 29/09/2019</t>
  </si>
  <si>
    <t>para realizar en favor del municipio los servicios especialziados en materia de fortalecimiento de las finanzas públicas, gestión de cobro y fiscalización de las</t>
  </si>
  <si>
    <t xml:space="preserve">el 20% de los  ingresos derivados de las gestioens de cobros mencionados anteriormente y debidamente acreditados, ya incluido elIVA, excluyendo los gastos de ejecución de la cantidadrecaudada, por lo que la Tesorería Municipal de Monterrey Considera que no es necesario emitir en estos momentos la suficiencia presupuestal. </t>
  </si>
  <si>
    <t>Para el analisis al proceso de repepción 2019-2021 en cuanto a su cumplimiento normativo y evaluación de la administración de los recursos públicos, adquisiciones y obras públicas del municipio de monterrey para el ejercicio 2019.</t>
  </si>
  <si>
    <t>construcción de cuartos dormitorios en diversos domicilios en la zona poniente del Municipio de Monterrey.</t>
  </si>
  <si>
    <t>Para modificar la cláusula segunda del contrato principal OP-R33-03/18-IR para disminuir la cantidad de 67,781.68 al monto original pactado en la cláusula mencionada, para quedar en la cantidad total de 8,835,452.54 incluyendo IVA.</t>
  </si>
  <si>
    <t>para la adquisicón de llantas para el Municipio de Monterrey  derivado de la   licitación pública presencial mnumero SA-DA 24-2019</t>
  </si>
  <si>
    <t>Monto míniomo de 3,200,000 y monto máximo de 8,000,000 IVA incluido</t>
  </si>
  <si>
    <t>Construcción de drenaje sanitario y el equipamiento en área de Bayonetas, calle Luis Echevarria - Raúl Caballero, Col. Valle de Santa Lucía - Francisco Villa, en el Municipio de Monterrey.</t>
  </si>
  <si>
    <t xml:space="preserve"> Introducción de drenaje pluvial  (décima etapa federal) en la calle Luis Hechevarría Alvarez en la Colonia Valle de  Santa Lucía, en el Municipio de Monterrey. </t>
  </si>
  <si>
    <t>Servicio de ingrenieria para diseño de pavimentos y verificación de calidad, recepción de obras  en  rehabilitación de pavimento, revisión es estructurales de edificios y puentes, así como proyectos y solulciones  pluviales en el Municipio de Monterrey, NL.</t>
  </si>
  <si>
    <t>34,659,703.29 Iva incluido</t>
  </si>
  <si>
    <t>Rehabilitación del pavimento en calle San Bernabé entre Av. Portal  de los Valls y Calle Bronce, Calle Bacteriologos, entre avenida portal de los valles y calle arboledas; calle arboledas entre Calles San Roberto y Arboledas y Calle Arboledas entre Calles Bolichistas y Arboledas, colonia La Alianza en el Municipio de Monterrey, NL.</t>
  </si>
  <si>
    <t>Construcción de pavimentación en calle camino a la Pradera, entre las avenidas del centro  norte y del centro sur, colonia Barrio del Centro en el municipio de Monterrey</t>
  </si>
  <si>
    <t xml:space="preserve">8,566,551.98 IVA incluido </t>
  </si>
  <si>
    <t>rehabilitación  de pavimento en calle forolillo entre hevea y nepenta, col gomerrey 116, Mpio Mty, NL.</t>
  </si>
  <si>
    <t>6,521,754.02 IVA incluido</t>
  </si>
  <si>
    <t xml:space="preserve">Construcción de Drenaje Pluvial en calle 19 de junio entre calles san juana y Av. Portal de los Valles, Colonia la Alianza en Mpio de Mty, NL. </t>
  </si>
  <si>
    <t>Introducción de Red de Agua Potable en Colonia Lomas  Modelo Norte en el Mpyo de Mty. NL.</t>
  </si>
  <si>
    <t>5,805,111.80 IVA incluido</t>
  </si>
  <si>
    <t>Calle Luis Echevarria  Raul Caballero 10 etapa (municipal) col Valle de Anta Lucia, Francisco villa en Mpio. Mty, Nl.</t>
  </si>
  <si>
    <t>11,650,001.94 IVA  incluido</t>
  </si>
  <si>
    <t>Contrucción de drenaje pluvial en calle Luis Echevarria-Raul Caballero, 11 etapa (municipal) col. Valle de Santa Lucia-Francisco Villa en el Mpio de Monterrey. NL.</t>
  </si>
  <si>
    <t xml:space="preserve">11,543,245.45 IVA incluido </t>
  </si>
  <si>
    <t>Construcción de drenaje pluvial en calle la Alianza, de Camino al Paztizal a las Carrietas,. Col. La Alianza en Mpio de Mty, NL.</t>
  </si>
  <si>
    <t>14,798,154.36 IVA incluido</t>
  </si>
  <si>
    <t>Construcción de drenaje pluvial en calles las carreteras de calle la alianza a  Av. Antiguos ejudatarios, col la alianza, Mpio de Mty.</t>
  </si>
  <si>
    <t>11,233,629.50 Iva incluido</t>
  </si>
  <si>
    <t>Construcción de Drenaje pluvial en Avenida antiguos ejidatarios entres calles las carretas y tramoyustas, col. La  Alianza, Mpio de Mty.</t>
  </si>
  <si>
    <t>16,498,933.83 IVA incluido</t>
  </si>
  <si>
    <t>Construcción de denaje pluvial, en las calles selva en cruce de las avenidas Rodrigo Gomezy Almazan y el canal Topo Chico, en la Col Carmen Serdan del Municipio de Monterrey.NL.</t>
  </si>
  <si>
    <t xml:space="preserve">Contrato para prestacion de servicios  para la impartición de una Capactiación Especializada en el SED en los temas de GpR, MIR, SED y Control de Riesgos. </t>
  </si>
  <si>
    <t>Para el suministro e instalación  de 220 bases para colocar equipos tipo tableta en las patrullas de la Secretaría de Seguridad Pública y vialidad</t>
  </si>
  <si>
    <t>2,234,020.80 IVA incluido</t>
  </si>
  <si>
    <t>Contrato de prestación de servicios de telefonía y datos</t>
  </si>
  <si>
    <t>1,161,228.00 IVA incluido</t>
  </si>
  <si>
    <t>contrato administrativo para el suministro de equipo de cómputo, relativo a la licitación pública nacional presencial SA-DA/21/2019</t>
  </si>
  <si>
    <t>1,362,799.14 IVA incluido</t>
  </si>
  <si>
    <t>Donación por parte del municipio a la donataria en una sola exhibición   la cantidad de 500,000 en apoyo al  onceavo encuentro mundial de valores, a  celebrarse en esta ciudad de Monterrey, NL, bajo el titulo"liderazgo, solidaridad social y consciencia participativa" del 10 al 13 de octubre de 2019 mediante diversas actividades, con sede en el Horno 3, auditorio pabellón M y Cintermex, teniendo como objetivo dicho evento el promover una reorganización pacifica de la sociedad para solucionar problemáticas actuales.</t>
  </si>
  <si>
    <t>500,000 IVA excento</t>
  </si>
  <si>
    <t>Contrato administrativo para el suministro de bonos de despensa relativo a la licitación pública nacional presencial SA-SA/19/2019.</t>
  </si>
  <si>
    <t>Monto mínimo de 58,641,072.92 y monto máximo de 146,602,682.30</t>
  </si>
  <si>
    <t>contrato administrativo para el suministro de materia quirurgico para traumatología y ortopedia para el municipio de Monterrey.</t>
  </si>
  <si>
    <t>Monto mínimo de 80,000 y monto máximo de 200,000</t>
  </si>
  <si>
    <t>contrato administrativo para el suministro  de material quirúrgico para procedimientos angiográficos para el Municipio de Monterrey derivado de la licitación pública nacional presencial  SA-DA/22/2019</t>
  </si>
  <si>
    <t>Monto mínimo de 1,200,000 y monto máximo de 3,000,000</t>
  </si>
  <si>
    <t xml:space="preserve">prestación de servicios en favor del municipio  para los servicios de comunicación consistentes en la transmisión de spots en los canales de televisión, para campañas de programas del Municipio de Monterrey, cuyas especificaciones y caracteristicas se encuentra descritas en el presente contrato. </t>
  </si>
  <si>
    <t>monto máximo de 5,000,000n IVA incluido</t>
  </si>
  <si>
    <t>para la adquisciión de 75,000 paquetes  de útiles escolares, relativo a la licitación pública nacional presencial SA-SA/25/2019.</t>
  </si>
  <si>
    <t>17,977,645.2 IVA incluido</t>
  </si>
  <si>
    <t>Para modificar la clausula segunda del contato principal OP-R23-01/18-CP para disminuir la cantidad de 103,513.48 al monto original pactado en la cláusula mencionada, para quedar en la cantidad de 14,816,807.82 incluyendo el IVA.</t>
  </si>
  <si>
    <t>disminuir la cantidad de 103,513.48 al monto original pactado en la cláusula mencionada, para quedar en la cantidad de 14,816,807.82 incluyendo el IVA.</t>
  </si>
  <si>
    <t>Para el confinamiento de llantas</t>
  </si>
  <si>
    <t>monto mínimo de 507,152 IVA incluido y monto máximo de 1,267,880 IVA incluido</t>
  </si>
  <si>
    <t>Para el confinamiento final de residuos sólidos urbanos</t>
  </si>
  <si>
    <t>monto mínimo de 19,200,000 IVA incluido y monto máximo de 48,000,000 IVA incluido</t>
  </si>
  <si>
    <t>Servicios de soporte remoto  al sistema REGER-GRP</t>
  </si>
  <si>
    <t>2,000,000 IVA incluido</t>
  </si>
  <si>
    <t xml:space="preserve">Para la prestación de servicios de telefoníam ilímitada e internet. </t>
  </si>
  <si>
    <t>1,230,730.62 pesos IVA incluido</t>
  </si>
  <si>
    <t>Servicios especializados en materia de fortalecimiento de las finanzas públicas, gestion de cobro y fiscalización de los contribuyentes en favor del municipio, mediante la elaboración de un diagnóstico sobnre la oferta y la demanda de la ocupación de la via púlica por hehículos, en donde existan relojes estacionómetros (parquímetros) y la modernización de sistemas , de conformidad con los servicios solicitados.</t>
  </si>
  <si>
    <t>580,000 IVA incluido</t>
  </si>
  <si>
    <t>30 días contados a partir de la entrega de las tallas por parte del personal autorizado de la SPP</t>
  </si>
  <si>
    <t>60 días naturales a partir de la firma del contrato</t>
  </si>
  <si>
    <t xml:space="preserve">3 meses a partir de la entrega de la información  necesaria y sifciente </t>
  </si>
  <si>
    <t>culminará con la entrega del informe descrito e la cláusula séptima y a entera satisfacción  del DONANTE.</t>
  </si>
  <si>
    <t>40 días naturales contados a partir de  la firma del contrato</t>
  </si>
  <si>
    <t>30 días naturales siguientes hastac oncluiri la entrega de los bienes en el lugar que se indique a plena satisfacción de la Dirección Administrativa de la Secretaría de Desarrollo Social .</t>
  </si>
  <si>
    <t>353001-1-150001-160010-31110-171-E-38</t>
  </si>
  <si>
    <t>253001-1-150001-158006-31110-139-M-24</t>
  </si>
  <si>
    <t>339003-1-150001-158006-31110-139-M-24</t>
  </si>
  <si>
    <t>322001-1-150001-170006-31110-221-E-07</t>
  </si>
  <si>
    <t>322001-1-150001-170007-31110-221-E-23</t>
  </si>
  <si>
    <t>322001-1-150001-170001-31110-221-E-07</t>
  </si>
  <si>
    <t>322001-1-150001-170002-31110-221-E-23</t>
  </si>
  <si>
    <t>333001-1-150001-158005-31110-382-M-25</t>
  </si>
  <si>
    <t>441006-1-110001-157009-31110-242-E-06</t>
  </si>
  <si>
    <t>348001-1-110001-157009-31110-242-E-06</t>
  </si>
  <si>
    <t>339009-1-150001-158006-31110-139-M-24</t>
  </si>
  <si>
    <t>322001-1-150001-151005-31110-241-F-13</t>
  </si>
  <si>
    <t>322001-1-150001-153005-31110-152-M-16</t>
  </si>
  <si>
    <t>441004-1-150001-161001-31110-263-E-03</t>
  </si>
  <si>
    <t>399001-1-110001-151003-31110-183-F-13</t>
  </si>
  <si>
    <t>ES ANUAL EL PAGO</t>
  </si>
  <si>
    <t>322001-1-150001-153003-31110-133-M-08</t>
  </si>
  <si>
    <t>322001-1-150001-162001-31110-311-F-17</t>
  </si>
  <si>
    <t>322001-1-150001-152005-31110-271-E-14</t>
  </si>
  <si>
    <t>322001-1-150001-152003-31110-391-G-20</t>
  </si>
  <si>
    <t>322001-1-150001-152004-31110-391-G-20</t>
  </si>
  <si>
    <t>322001-1-150001-152009-31110-172-E-37</t>
  </si>
  <si>
    <t>326001-1-150001-163005-31110-222-E-39</t>
  </si>
  <si>
    <t>564001-2-150001-158008-31110-139-M-24</t>
  </si>
  <si>
    <t>339005-1-150001-158006-31110-139-M-24</t>
  </si>
  <si>
    <t>322001-1-150001-157006-31110-256-E-06</t>
  </si>
  <si>
    <t>322001-1-150001-157003-31110-226-E-14</t>
  </si>
  <si>
    <t>322001-1-150001-158006-31110-139-M-24</t>
  </si>
  <si>
    <t>249004-1-150001-157004-31110-241-E-31</t>
  </si>
  <si>
    <t>322001-1-150001-153008-31110-152-M-16</t>
  </si>
  <si>
    <t>322001-1-150001-160003-31110-171-E-38</t>
  </si>
  <si>
    <t>253003-1-110001-158006-31110-139-M-24</t>
  </si>
  <si>
    <t>322001-1-150001-157005-31110-242-E-32</t>
  </si>
  <si>
    <t>322001-1-150001-156001-31110-221-G-10</t>
  </si>
  <si>
    <t>253001-1-110001-158006-31110-139-M-3205</t>
  </si>
  <si>
    <t xml:space="preserve">SSP-241-2019 CONSTRUCTORA Y ARRENDADORA SAN SEBASTIAN SA DE CV </t>
  </si>
  <si>
    <t>359001-1-110001-163005-31110-222-E-39</t>
  </si>
  <si>
    <t>242002-1-150001-165009-31110-221-E-07</t>
  </si>
  <si>
    <t>242002-1-150001-166009-31110-221-E-07</t>
  </si>
  <si>
    <t>242002-1-150001-167009-31110-221-E-07</t>
  </si>
  <si>
    <t>242002-1-150001-168009-31110-221-E-07</t>
  </si>
  <si>
    <t>242002-1-150001-164009-31110-221-E-07</t>
  </si>
  <si>
    <t>399008-1-150001-163004-31110-226-E-39</t>
  </si>
  <si>
    <t>252001-1-150001-163005-31110-222-E-39</t>
  </si>
  <si>
    <t>331002-1-110001-153002-31110-151-M-16</t>
  </si>
  <si>
    <t>345003-1-110001-153005-31110-152-M-16</t>
  </si>
  <si>
    <t>359004-1-110001-158006-31110-139-M-24</t>
  </si>
  <si>
    <t>339005-1-110001-153005-31110-152-M-16</t>
  </si>
  <si>
    <t>ASESORES Y ADMINISTRADORES DE SERVICIOS CONTABLES</t>
  </si>
  <si>
    <t>259001-1-150001-152009-31110-172-E-37</t>
  </si>
  <si>
    <t>339009-1-150001-161001-31110-263-E-02</t>
  </si>
  <si>
    <t>339009-1-150001-161003-31110-269-E-03</t>
  </si>
  <si>
    <t>339009-1-150001-161004-31110-263-E-36</t>
  </si>
  <si>
    <t>358002-1-110001-158006-31110-139-M-24</t>
  </si>
  <si>
    <t>357003-1-150001-158008-31110-139-M-24</t>
  </si>
  <si>
    <t>339005-1-250281-160003-31110-171-I-38</t>
  </si>
  <si>
    <t>359004-1-110001-161001-31110-263-E-02</t>
  </si>
  <si>
    <t>359004-1-110001-161003-31110-269-E-36</t>
  </si>
  <si>
    <t>359004-1-110001-161004-31110-263-E-36</t>
  </si>
  <si>
    <t>445003-1-110001-159002-31110-269-E-24</t>
  </si>
  <si>
    <t>399001-1-110001-152001-31110-132-G-21</t>
  </si>
  <si>
    <t>SSP-251-2019 SIMEPRODE</t>
  </si>
  <si>
    <t>339005-1-110001-153008-31110-152-M-16</t>
  </si>
  <si>
    <t>541001-2-260283-161004-31110-263-F-36</t>
  </si>
  <si>
    <t>OEP-135-2019</t>
  </si>
  <si>
    <t>ABIERTO MTY WTA 2019</t>
  </si>
  <si>
    <t>*</t>
  </si>
  <si>
    <t>366001-1-110001-151003-31110-183-F-13</t>
  </si>
  <si>
    <t>363001-1-110001-151003-31110-183-F-13</t>
  </si>
  <si>
    <t>353002-1-110001-158005-31110-382-M-25</t>
  </si>
  <si>
    <t>339005-1-150001-154005-31110-134-P-22</t>
  </si>
  <si>
    <t>322001-1-110001-162001-31110-311-F-17</t>
  </si>
  <si>
    <t>es termoplastica?? Revisar montos para 2020</t>
  </si>
  <si>
    <t>verificar que no se esten multiplicando los montos, solo dejar uno.</t>
  </si>
  <si>
    <t>consultar con egresos el monto para el proximo año</t>
  </si>
  <si>
    <t>cuidar mucho que no de dupliquen valores para poder tener el monto real. Separar por CFF</t>
  </si>
  <si>
    <t>AUNQUE ES POR 3 MESES SE HIZO LA PROYECCION A 12 MESES</t>
  </si>
  <si>
    <t>¿ya no va a haber?</t>
  </si>
  <si>
    <t>SUFICIENCIA 2020 1,100,000.00 POR 3 MESES SE HIZO LA PROYECCION A 12 MESES. Preguntar si se van a considerar en el 2020 o fue unico año de sillas de ruedas. O verificar si hay suficiencia para licitacion 2020.</t>
  </si>
  <si>
    <t>SE HIZO LA PROYECCION A 12 MESES</t>
  </si>
  <si>
    <t>SUFICIENCIA 2020 $1,000,000.00 A JUNIO, SE HIZO LA PROYECCION A 12 MESES</t>
  </si>
  <si>
    <t>AUNQUE ES POR 3 MESES SE HIZO LA PROYECCION A 12 MESES. PREGUNTAR SI SOLO FUE PARA ESTE AÑO O EL SIGUIENTE SEGUIRAN COMPRANDO MUEBLES.</t>
  </si>
  <si>
    <t>AUNQUE ES POR 3 MESES SE HIZO LA PROYECCION A 12 MESES. REVISAR EL GASTO HISTORICO PARA VERIFICAR QUE SEA CORRECTO A 13 MESES, YA QUE NO SE UTILIZAN EN LA MISMA CANTIDAD TODO EL AÑO.</t>
  </si>
  <si>
    <t>SE DEBE CONSIDERAR YA QUE POR LEY CADA AÑO SE DICTAMINAN LOS ESTADOS FINANCIEROS.</t>
  </si>
  <si>
    <t>preguntar cuanto es el monto para 2020. L</t>
  </si>
  <si>
    <t>¿siempre hay para el encuentro mundial de valores?</t>
  </si>
  <si>
    <t>¿cuánto va a costar útiles útiles en 2020?</t>
  </si>
  <si>
    <t>MONTO MÁXIMO AUTORIZADO</t>
  </si>
  <si>
    <t>VERIFICAR SI SON RP O RF Y PRGEUNAR SI TIENEN ALGUN PROYECTO PARA EL 2020</t>
  </si>
  <si>
    <t>o es etiquetado o es 110001, ES 110001 OK</t>
  </si>
  <si>
    <t>hay que calcular el monto correpondiente partiendo del gasto 2018.</t>
  </si>
  <si>
    <t xml:space="preserve">¿por qué no se considera? Debe de haber dos contratos el de conta y el de dpp POR 5 MESES </t>
  </si>
  <si>
    <t xml:space="preserve">colocar el monto correspondiente para el 2020 $ 28,650,000.00 MONTO A REFRENDAR </t>
  </si>
  <si>
    <t xml:space="preserve">colocar el monto correspondiente para el 2020 VER CON QUE SE VA A REFRENDAR R.F. O R-28 $ 6,984,000.00 MONTO A REFRENDAR </t>
  </si>
  <si>
    <t>¿NO SE VA A CONSIDERAR 21K, SIEMPRE HAY?</t>
  </si>
  <si>
    <t>382001-1-110001-157004-31110-241-E-31</t>
  </si>
  <si>
    <t>331003-1-110001-153002-31110-151-M-16</t>
  </si>
  <si>
    <t xml:space="preserve"> SE HIZO LA PROYECCION A 12 MESES. </t>
  </si>
  <si>
    <t xml:space="preserve"> VERIFICAR SI NO SALE POR FORTAMUN SALIO POR R-28</t>
  </si>
  <si>
    <t>poner monto correspondiente a 2020 solamente OK</t>
  </si>
  <si>
    <t>445004-1-110001-159002-31110-269-E-24</t>
  </si>
  <si>
    <t>358001-1-150001-163004-31110-226-E-39</t>
  </si>
  <si>
    <t>OEP-189-2019 ALDE ADIGITAL SAPI DE CV</t>
  </si>
  <si>
    <t>ALDE ADIGITAL SAPI DE CV</t>
  </si>
  <si>
    <t>para los servicios de comunicación en internet, para campañas de programas del municipio de monterrey, cuyas especificaciones y caracteristicas se encuentran en el presente contrato.</t>
  </si>
  <si>
    <t>SAD-572-2019 VG MAYOREO DE MONTERREY SA DE CV</t>
  </si>
  <si>
    <t>SAD-573-2019 MICROXPERTS SA DE CV</t>
  </si>
  <si>
    <t>SAD-574-2019 MEDICAZEN SA DE CV</t>
  </si>
  <si>
    <t xml:space="preserve"> VG MAYOREO DE MONTERREY SA DE CV</t>
  </si>
  <si>
    <t>Para el suministro de refacciones para mantenimiendo vehicular</t>
  </si>
  <si>
    <t>para el suministro de cartuchos de toner y sonsumibles informaticos</t>
  </si>
  <si>
    <t>para el suministro de material quirúrgico para traumatología y ortopedia para el municipio de Monterrey</t>
  </si>
  <si>
    <t>monto mínimo de 3,080,000 y monto máximo de 7,700,000</t>
  </si>
  <si>
    <t xml:space="preserve">Monto mínimo de 1,120,000 IVA incluido y monto máximo de 2,800,000 IVA incluido </t>
  </si>
  <si>
    <t xml:space="preserve">SDE-026-2019 BANCA AFIRME SA </t>
  </si>
  <si>
    <t xml:space="preserve">BANCA AFIRME SA </t>
  </si>
  <si>
    <t>Para Establecer las bases que permitan llevar a cabo el programa en el cual el municipio realizará el pago parcial de los intereses ordinarios hasta por un monto de 20,000,000 que generen los microcréditos que se paguen en forma puntual por los microempresarios, facilitando a éstos el acceso al crédito y contribuyendo con el desarrollo económico del municipio a través de la generación de empleo y autoempleo, de acuerdo a lo señalado en el presente convenio y a sus anexos que forman parte integral del mismo. Dichos financiamientos serán otorgados en favor de los microempresarios por el banco, siempre y cuando, se cumpla con los requisitos fijados por este +último para considerar a los primeros como sujetos de crédito.</t>
  </si>
  <si>
    <t>441005-1-110001-157018-31110-242-E-06</t>
  </si>
  <si>
    <t>SOP-905-2019 CKT EDIFICACIONES SA DE CV</t>
  </si>
  <si>
    <t>SOP-906-2019 CONTRUCCIONES PAVIMENTOS Y EDIFICACIONES COPESA SA DE CV</t>
  </si>
  <si>
    <t>SOP-907-2019 HUAJUCO CONSTRUCCIONES SA DE CV</t>
  </si>
  <si>
    <t>SOP-908-2019 PROVEEDORA PARA LA CONSTRUCCION REGIOMONTANA SA DE CV</t>
  </si>
  <si>
    <t>SOP-909-2019 HTR INFRAESTRUCTURA SA DE CV</t>
  </si>
  <si>
    <t>SOP-910-2019 DESARROLLOS MAFERSA SA DE CV</t>
  </si>
  <si>
    <t>SOP-911-2019 GRUPO COYESE SA DE CV</t>
  </si>
  <si>
    <t>SOP-912-2019 GUAJARDO Y ASOCIADOS CONSTRUCTORA SA DE CV</t>
  </si>
  <si>
    <t>SOP-913-2019 NESTOR GUERRERO SEGURA</t>
  </si>
  <si>
    <t>SOP-914-2019 RAUL CEREZO TORRES</t>
  </si>
  <si>
    <t>SOP-915-2019 PROYECTOS Y DESAROLLO SALVE SA DE CV</t>
  </si>
  <si>
    <t>SOP-916-2019 FOJA INGENIEROS CONSTRUCTORES SA DE CV</t>
  </si>
  <si>
    <t>SOP-917-2019 ORGANIZACIÓN SERMEX SA DE CV</t>
  </si>
  <si>
    <t>SOP-918-2019 UNDERTERRA SA DE CV</t>
  </si>
  <si>
    <t>SOP-919-2019 SOLUCION ARTE EN CONSTRUCCION SA DE CV</t>
  </si>
  <si>
    <t>SOP-920-2019 DESARROLLO URBANO Y EXCAVACIONES SA DE CV</t>
  </si>
  <si>
    <t>SOP-921-2019 SERVICIOS ROBGA SA DE CV</t>
  </si>
  <si>
    <t>SOP-922-2019 EDIFICACIONES Y TERRACERIAS DEL NORTE SA DE CV</t>
  </si>
  <si>
    <t>CKT EDIFICACIONES SA DE CV</t>
  </si>
  <si>
    <t xml:space="preserve">rehabilitación  de área de capaccitación laboral en la ciudad de la inclusión ubicada en calle veteranos de la revolución entre plan de guadalupe y calle 1913 en la colonia antonio I. Villareal en el Municipio de Monterrey. </t>
  </si>
  <si>
    <t>CONTRUCCIONES PAVIMENTOS Y EDIFICACIONES COPESA SA DE CV</t>
  </si>
  <si>
    <t xml:space="preserve">Rehabilitación de teatro al aire libre, rehabilitación de cancha polivalente y construccion de techumbre en circuito interior de la ciudad de la uinclusión ubicada en la Calle veteranos de la revolución entre plan de guadalupe y  calle 1913, en la colonia  Antonio I. Villareal, en el Municipio de Monterrey. </t>
  </si>
  <si>
    <t>Construicción de área de juegos infantiles en la ciudad de la inclusión  ubicada en calle veteranos de la revolución entre plan de guadalupe y  calle 1913 ebn la colonia Antonio I. Villareal, MTy.</t>
  </si>
  <si>
    <t xml:space="preserve"> PROVEEDORA PARA LA CONSTRUCCION REGIOMONTANA SA DE CV</t>
  </si>
  <si>
    <t>Construcción de drenaje pluvial en calle camino de los álamos en la col. Cortijo del Rio 2da etapa (villa de las fuentes), Mty, NL.</t>
  </si>
  <si>
    <t>HTR INFRAESTRUCTURA SA DE CV</t>
  </si>
  <si>
    <t>Construcción de vitapista en la unidad deportiva diego de montemayor ubicado en la calle alianza entre calle división sur y calle Estibadores de la Colonia la alianza, Mty, NL.</t>
  </si>
  <si>
    <t>DESARROLLOS MAFERSA SA DE CV</t>
  </si>
  <si>
    <t>Construcción de cancha fítbol,s iete en calles challenger, dirak y ford en la colonia varrio la moderna, Mty, NL.</t>
  </si>
  <si>
    <t>GRUPO COYESE SA DE CV</t>
  </si>
  <si>
    <t>Rehabilitación de parque público entre calle plomo, zinc y oro en la colonia San David (Alianza), Mty, NL.</t>
  </si>
  <si>
    <t>GUAJARDO Y ASOCIADOS CONSTRUCTORA SA DE CV</t>
  </si>
  <si>
    <t>Rehabilitación de parque público en calle 25 de abril y calle medioca en la Colonia 7 de noviembre, Mty, NL.</t>
  </si>
  <si>
    <t>Para la Rehabilitación  de Techumbre en guarderia de la Ciudad de la inclusión Ubicada en calle Veteranos de la Revolución entre Plan de Guadalupe y Calle 1913 en la Colonia Antono I. Villarreal, Mty, N.L.</t>
  </si>
  <si>
    <t>Rehabilitación de baños y techumbres de acceso a las albercas y sobre tobogan principal en el parque Aztlan, ubicado en prolongación Aztlan S/N, Colonia San Bernabé, Mty, NL</t>
  </si>
  <si>
    <t>PROYECTOS Y DESAROLLO SALVE SA DE CV</t>
  </si>
  <si>
    <t xml:space="preserve">para la construcción de un puente peatonal en el cruce de la calle raul caballero y av, Julio Camelo en Col Valle de Santa Lucía, Mty, NL. </t>
  </si>
  <si>
    <t>FOJA INGENIEROS CONSTRUCTORES SA DE CV</t>
  </si>
  <si>
    <t>para la reconstrucción de junt&lt;s constructuvas sobre puentes vehiculares ubicados en : a) avenida Eugenio Garza Sada a la altura de la Colonia Satélite; b) avenida Lázaro Cárdenas a la altura de la Avenida Rio Nazas y c) Boulevard Antonio L. Rodriguez en su sentido de poniente a oriente, previo a su cruce con la _Av. Gonzalitos en el Municipio de Monterey, NL.</t>
  </si>
  <si>
    <t>ORGANIZACIÓN SERMEX SA DE CV</t>
  </si>
  <si>
    <t>para la rehabilitación de pasos peatonales en paso a desnivel de avenida revolución y cruce con la Avenida Ricardo Covarrubias en el Municipio de Monterrey</t>
  </si>
  <si>
    <t>UNDERTERRA SA DE CV</t>
  </si>
  <si>
    <t>Reparación  de oquedades en la Av. San Jeronio y la Av. Fleteros en la Colonia San Jeronimo en el Municipio de Monterrey, NL.</t>
  </si>
  <si>
    <t>SOLUCION ARTE EN CONSTRUCCION SA DE CV</t>
  </si>
  <si>
    <t>CONSTRUCCIÓN DE CASETA DE CONTROL DE ACCESO AL ESTACIONAMIENTO AL PALACIO MUNICIPAL UBICADA EN CALLE ZARAGOZA Y ZUAZUA EN EL CENTRO DEL MUNICIPIO DE MONTERREY, NL.</t>
  </si>
  <si>
    <t>DESARROLLO URBANO Y EXCAVACIONES SA DE CV</t>
  </si>
  <si>
    <t>Reparación de rejilla pluvial ubicada en Av. Ignacio Morones Prieto y Paso a Desnivel Av. Pino Suarez en el Municipio de Monterrey, NL.</t>
  </si>
  <si>
    <t>SERVICIOS ROBGA SA DE CV</t>
  </si>
  <si>
    <t>Reparación de puente vehicular en Av. Bernaro Reyes y Av. Ruiz Cortinez en la Col. Garza Nieto; 2) Reparación de Socavon en Calle Cerro dela Boquilla y Cerro del Obispado con la esperanza; 3) Reparación de Obra Pluvial y Socavación en Av. Aztlan entre Ejercito NAcioanl y Decreto Presidencial en la Col. Plutarco Elias Calles en el Municipio de Monterrey, NL.</t>
  </si>
  <si>
    <t xml:space="preserve">Para la construcción de muro de contención y rehabilitación de pavimento en calle correos mexicanos esquina con calle reembolso en la col. Granea Postal; 2) Construcción de registro de drenaje pluvial en socavón en el cruce calle Gilberto Montero y Calle Heliodoro Hernandez Loza en la Col Fidel Velázquez; 3) Reparación del pavimento en la Av., Lince Entre Cumbres del Rin y Av., Paseo de Cumbres en la Col. Cumbres de Elite; 4) reparación de socavación en calle cumbres del rin y Av. Lince en la colonia Cumbres Elite Adecuación vial en Vuelta izquierda en Av. Gustavo Díaz Ordaz y Calzada San Pedro en Col San Gerónimo en el Municipio de Monterrey. </t>
  </si>
  <si>
    <t>6.879.172.93</t>
  </si>
  <si>
    <t xml:space="preserve">746,973.96 iva INCLUIDO </t>
  </si>
  <si>
    <t>3,119,695.28 Iva incluido</t>
  </si>
  <si>
    <t>SPP-329-2019 ADQUISICIONES INTELIGENTES SA DE CV</t>
  </si>
  <si>
    <t>SPP-330-2019 INTEGRACIÓN DE SISTEMAS DE AVANZADA TECNOLOGIA SA DE CV</t>
  </si>
  <si>
    <t>SPP-331-2019 CAR ONE MONTERREY SA DE CV</t>
  </si>
  <si>
    <t>SPP-332-2019 SIERRA MADRE RACING SA DE CV</t>
  </si>
  <si>
    <t>SPP-333-2019 AUTOMOTRIZ EL TOREO SA DE CV</t>
  </si>
  <si>
    <t>SPP-334-2019 EPEL SA DE CV</t>
  </si>
  <si>
    <t>SPP-335-2019 AUTOKAM REGIOMONTANA SA DE CV</t>
  </si>
  <si>
    <t>SPP-336-2019 CAR ONE AMERICANA SA DE CV</t>
  </si>
  <si>
    <t>Para servicios de transmisión de datos, llamadas, soporte y licenciamiento de dispositivos móviles yo Unidades asignadas en áreas operativas de la Secretaría de Seguridad Pública y Vialidad.</t>
  </si>
  <si>
    <t>Para la adquisición  de vehiculos equipados como patrullas y utilitarios para la secretaría de seguridad pública y vialidad de Monterrey. (80 dodge charger police sedan y 1 dodge durango R/T camioneta)</t>
  </si>
  <si>
    <t xml:space="preserve"> SIERRA MADRE RACING SA DE CV</t>
  </si>
  <si>
    <t>Para la adquisición  de vehiculos equipados como patrullas (52 MOTOCICLETAS MARCA KTM)</t>
  </si>
  <si>
    <t>Para la adquisición  de vehiculos equipados como patrullas (2 VERSA SENTE Y 2  ALTIMA EXCLUSIVA TURBO)</t>
  </si>
  <si>
    <t>EPEL SA DE CV</t>
  </si>
  <si>
    <t>Para la adquisición  de vehiculos equipados como patrullas (1 Camioneta sub blindada jeep grand  cheeroke, 3 camionetas blindadasgmx yukon 2 camionetas blindadas ford f-250)</t>
  </si>
  <si>
    <t>Para la adquisiciónde vehiculos equipados como patrullas para la Secretaía de Seguridad Pública y Vialidad de Monterrey (87 Camionetas Pick UP doble cabina)</t>
  </si>
  <si>
    <t>para la adquisición de vehiculos utilitarios para la scretaría de administración y la secretaría de seguridad pública ( 5 spark chevrolet 2020, 7 aveo chebbrolet 2020 y 1 suburban chevrolet 2019)</t>
  </si>
  <si>
    <t>Monto mínimo de 5,,000,000 y monto máximo de 12,500,000</t>
  </si>
  <si>
    <t>88,009,706.00 IVA incluido</t>
  </si>
  <si>
    <t>19,405,917.56 IVA incluido</t>
  </si>
  <si>
    <t xml:space="preserve">1,762,083.2 iva INCLUIDO </t>
  </si>
  <si>
    <t xml:space="preserve">18,343,079.95 IVA incluido </t>
  </si>
  <si>
    <t>83,647,628.79 IVA incluido</t>
  </si>
  <si>
    <t>3,790,870 IVA incluido</t>
  </si>
  <si>
    <t>30 días contados a partid de la firma del contrato</t>
  </si>
  <si>
    <t>SSP-253-2019 COMERCIALIZADORA DE ACEROS MAQUILAS Y CONSTUCCION SA DE CV</t>
  </si>
  <si>
    <t>SSP-254-2019 COMERCIALIZADORA HNOS ALVAREZ FLORES SA DE CV</t>
  </si>
  <si>
    <t>SSP-255-2019 HEGV INDUSTRIAL SA DE CV</t>
  </si>
  <si>
    <t>COMERCIALIZADORA DE ACEROS MAQUILAS Y CONSTUCCION SA DE CV</t>
  </si>
  <si>
    <t xml:space="preserve">para la adquisición de material de acero. </t>
  </si>
  <si>
    <t>para el suministro de material eléctrico y bombas para el municipio de Monterrey</t>
  </si>
  <si>
    <t>Para la adquisición de uniformes para el personal operativo de la Secretaría de Servicios Públñicos y la Secretaría de Infraestructura Vial derivado de la Licitación pública Nacional Presencial Numero SADA 333-2019.</t>
  </si>
  <si>
    <t>monto mínimo  de 2,840,000 y monto máximo de 7,100,000</t>
  </si>
  <si>
    <t>monto mínimo de 4,800,000 y monto máximo de 12,000,000</t>
  </si>
  <si>
    <t xml:space="preserve">9,245,925.58 IVA incluido </t>
  </si>
  <si>
    <t>60 días naturales sigientes a la formalización del instrumento</t>
  </si>
  <si>
    <t>TES-203-2019 MARTINEZ MAGALLANES CONSULTORES SC</t>
  </si>
  <si>
    <t>TES-204-2019 GERARDO GARZA SALINAS</t>
  </si>
  <si>
    <t>GERARDO GARZA SALINAS</t>
  </si>
  <si>
    <t>Prestación de servicios consistentes en la asesoría y revisión de los clasificadortes presupuestales de ingresos y egresos, así como su vinculación con el plan de cuentas CONAC y los anexos de la Ley de Diciplina financiera de las Entidades Federativas y los Municipios.</t>
  </si>
  <si>
    <t xml:space="preserve">Para prestacion de servicios de avaluos de bienes inmuebles propiedad del municipio </t>
  </si>
  <si>
    <t>214,600 IVA incluido</t>
  </si>
  <si>
    <t>cantidad equivalente al 1.3 de millar sobre el valor que arrojen los diversos avaluos de los inmuebles, mas el IVA</t>
  </si>
  <si>
    <t>8 semanas a partir  de la firma del contrato</t>
  </si>
  <si>
    <t>SSP-252-2019 SIMEPRODE</t>
  </si>
  <si>
    <t>$ 6,000,000.00 PARA ENERO A JULIO DEL 2020 SE PROYECTO HASTA EL MES DE DICEMBRE</t>
  </si>
  <si>
    <t>$ 4,700,000.00 PARA ENERO A JULIO DEL 2020 SE PROYECTO HASTA EL MES DE DICEMBRE</t>
  </si>
  <si>
    <t>$ 750,000.00 PARA ENERO A JUNIO DEL 2020 SE PROYECTO HASTA EL MES DE DICEMBRE</t>
  </si>
  <si>
    <t>435001-1-110001-162002-31110-312-F-33</t>
  </si>
  <si>
    <t>$ 10,000,000.00 ES LOQ UE SE VA A REFRENDAR PARA EL 2020</t>
  </si>
  <si>
    <t>294001-1-250279-160003-31110-171-I-38</t>
  </si>
  <si>
    <t>315001-1-150001-160003-31110-171-E-38</t>
  </si>
  <si>
    <t>333001-1-150001-160003-31110-171-E-38</t>
  </si>
  <si>
    <t>315001-1-150001-158003-31110-139-M-19</t>
  </si>
  <si>
    <t>monto de $6,200,000.00 es lo que se tiene que refrendar en el 2020</t>
  </si>
  <si>
    <t>541002-2-250279-160003-31110-171-I-38</t>
  </si>
  <si>
    <t>Este contrato es del pim 19163039-A y son diferentes fuentes de financiamiento</t>
  </si>
  <si>
    <t>339005-1-110001-153007-31110-152-M-16</t>
  </si>
  <si>
    <t>341001-1-110001-153003-31110-133-M-08</t>
  </si>
  <si>
    <t/>
  </si>
  <si>
    <t>110001</t>
  </si>
  <si>
    <t>VARIOS</t>
  </si>
  <si>
    <t>339005-1-110001-154001-31110-134-G-19</t>
  </si>
  <si>
    <t>Nombre</t>
  </si>
  <si>
    <t>Plan Anual</t>
  </si>
  <si>
    <t>Aumentar/Disminuir ALE</t>
  </si>
  <si>
    <t>Aprobado 2019</t>
  </si>
  <si>
    <t>Actual 2019</t>
  </si>
  <si>
    <t>FUENTE DE FINANC</t>
  </si>
  <si>
    <t>PPP</t>
  </si>
  <si>
    <t>PBR</t>
  </si>
  <si>
    <t>SERVICIOS PERSONALES</t>
  </si>
  <si>
    <t>RAMO 28 PARTICIPABLE</t>
  </si>
  <si>
    <t>07</t>
  </si>
  <si>
    <t>CONSTRUCCIÓN Y MANTENIMIENTO DE CALLES</t>
  </si>
  <si>
    <t>39</t>
  </si>
  <si>
    <t>SERVICIOS PÚBLICOS DE CALIDAD</t>
  </si>
  <si>
    <t>SECRETARIA DE INFRAESTRUCTURA VIAL</t>
  </si>
  <si>
    <t>23</t>
  </si>
  <si>
    <t>MOVILIDAD</t>
  </si>
  <si>
    <t xml:space="preserve">RECURSOS FISCALES </t>
  </si>
  <si>
    <t>AYUNTAMIENTO</t>
  </si>
  <si>
    <t>14</t>
  </si>
  <si>
    <t>VINCULACIÓN Y PARTICIPACIÓN CIUDADANA</t>
  </si>
  <si>
    <t>TESORERIA MUNICIPAL</t>
  </si>
  <si>
    <t>16</t>
  </si>
  <si>
    <t>FINANZAS PÚBLICAS</t>
  </si>
  <si>
    <t>SECRETARIA DE LA CONTRALORIA</t>
  </si>
  <si>
    <t>08</t>
  </si>
  <si>
    <t>CONTROL INTERNO</t>
  </si>
  <si>
    <t>SECRETARIA DE OBRAS PUBLICAS</t>
  </si>
  <si>
    <t>35</t>
  </si>
  <si>
    <t>PROMOCIÓN, PLANEACIÓN Y SUPERVISIÓN DE OBRAS PÚBLICAS</t>
  </si>
  <si>
    <t>SECRETARIA DE ADMINISTRACION</t>
  </si>
  <si>
    <t>24</t>
  </si>
  <si>
    <t>ORGANIZACIÓN DE LA ADMINISTRACIÓN PÚBLICA</t>
  </si>
  <si>
    <t>SECRETARIA DE SEG PUBLICA Y VIALIDAD</t>
  </si>
  <si>
    <t>SECRETARIA DE DESARROLLO SOCIAL</t>
  </si>
  <si>
    <t>32</t>
  </si>
  <si>
    <t>PROMOCIÓN E IMPULSO AL DESARROLLO CULTURAL</t>
  </si>
  <si>
    <t>31</t>
  </si>
  <si>
    <t>PROMOCIÓN E IMPULSO AL DEPORTE Y LA RECREACIÓN</t>
  </si>
  <si>
    <t>SISTEMA PARA EL DESARROLLO INTEGRAL DE LA FAMILIA</t>
  </si>
  <si>
    <t>03</t>
  </si>
  <si>
    <t>BIENESTAR FAMILIAR Y COMUNITARIO</t>
  </si>
  <si>
    <t>SECRETARIA DE SERVICIOS PUBLICOS</t>
  </si>
  <si>
    <t>MATERIALES Y SUMINISTROS</t>
  </si>
  <si>
    <t>OFICINA EJECUTIVA DEL PRESIDENTE MUNICIPAL</t>
  </si>
  <si>
    <t>13</t>
  </si>
  <si>
    <t>DIFUSIÓN INSTITUCIONAL</t>
  </si>
  <si>
    <t>RF FORTAMUN 2019</t>
  </si>
  <si>
    <t>38</t>
  </si>
  <si>
    <t>SEGURIDAD PÚBLICA MUNICIPAL</t>
  </si>
  <si>
    <t>05</t>
  </si>
  <si>
    <t>COMBATE A LA CORRUPCIÓN</t>
  </si>
  <si>
    <t>06</t>
  </si>
  <si>
    <t>COMBATE A LA POBREZA</t>
  </si>
  <si>
    <t>02</t>
  </si>
  <si>
    <t>ATENCIÓN AL ADULTO MAYOR Y A LAS PERSONAS CON DISCAPACIDAD</t>
  </si>
  <si>
    <t>SECRETARIA DEL AYUNTAMIENTO</t>
  </si>
  <si>
    <t>22</t>
  </si>
  <si>
    <t>MEJORA REGULATORIA</t>
  </si>
  <si>
    <t>21</t>
  </si>
  <si>
    <t>JUSTICIA MUNICIPAL</t>
  </si>
  <si>
    <t>15</t>
  </si>
  <si>
    <t>EVALUACIÓN DEL DESEMPEÑO DE RECURSOS PÚBLICOS</t>
  </si>
  <si>
    <t>30</t>
  </si>
  <si>
    <t>PROMOCIÓN A LA SALUD</t>
  </si>
  <si>
    <t>29</t>
  </si>
  <si>
    <t>PREVENCIÓN DEL DELITO</t>
  </si>
  <si>
    <t>20</t>
  </si>
  <si>
    <t>INSPECCIÓN Y VIGILANCIA DE ESPACIOS DESTINADOS AL COMERCIO Y VENTA, EXPENDIO O CONSUMO DE BEBIDAS ALCOHÓLICAS</t>
  </si>
  <si>
    <t>SERVICIOS GENERALES</t>
  </si>
  <si>
    <t>37</t>
  </si>
  <si>
    <t>PROTECCIÓN CIVIL</t>
  </si>
  <si>
    <t>19</t>
  </si>
  <si>
    <t>TRANSPARENCIA Y ACCESO A LA INFORMACIÓN</t>
  </si>
  <si>
    <t>18</t>
  </si>
  <si>
    <t>FORMACIÓN Y PROFESIONALIZACIÓN POLICIAL</t>
  </si>
  <si>
    <t>01</t>
  </si>
  <si>
    <t>ASISTENCIA SOCIAL Y ALIMENTARIA</t>
  </si>
  <si>
    <t>36</t>
  </si>
  <si>
    <t>PROTECCIÓN A LA INFANCIA Y ADOLESCENCIA</t>
  </si>
  <si>
    <t>SECRETARIA DE DESARROLLO ECONOMICO</t>
  </si>
  <si>
    <t>33</t>
  </si>
  <si>
    <t>PROMOCIÓN E IMPULSO AL EMPLEO Y DESARROLLO EMPRESARIAL</t>
  </si>
  <si>
    <t>SECRETARIA DESARROLLO URBANO Y ECOLOGIA</t>
  </si>
  <si>
    <t>09</t>
  </si>
  <si>
    <t>CONTROL URBANO</t>
  </si>
  <si>
    <t>25</t>
  </si>
  <si>
    <t>SISTEMAS INFORMÁTICOS Y RECURSOS TECNOLÓGICOS</t>
  </si>
  <si>
    <t>34</t>
  </si>
  <si>
    <t>PROMOCIÓN Y FOMENTO AL TURISMO</t>
  </si>
  <si>
    <t>17</t>
  </si>
  <si>
    <t>FOMENTO A LA INVERSIÓN DE EMPRESAS</t>
  </si>
  <si>
    <t>27</t>
  </si>
  <si>
    <t>PERSPECTIVA DE GÉNERO II</t>
  </si>
  <si>
    <t>10</t>
  </si>
  <si>
    <t>DESARROLLO AMBIENTAL</t>
  </si>
  <si>
    <t>04</t>
  </si>
  <si>
    <t>CAPACITACIÓN Y PROFESIONALIZACIÓN</t>
  </si>
  <si>
    <t>DIF SIPINNA</t>
  </si>
  <si>
    <t>SIPINNA 2019</t>
  </si>
  <si>
    <t>PROGRAMA DE PREVISION SOCIAL</t>
  </si>
  <si>
    <t>00</t>
  </si>
  <si>
    <t>NO PROGRAMABLE</t>
  </si>
  <si>
    <t>271001-1-110001-152011-31110-173-R-38</t>
  </si>
  <si>
    <t>271001-1-110001-160008-31110-173-E-23</t>
  </si>
  <si>
    <t>COPARTICIPACION FORTASEG 2019</t>
  </si>
  <si>
    <t>COPARTICIPACION FORTASEG  2018</t>
  </si>
  <si>
    <t>325002-1-150001-158008-31110-221-E-24</t>
  </si>
  <si>
    <t>339005-1-150001-160004-31110-171-E-27</t>
  </si>
  <si>
    <t>RF RAMO 33 FISM 2017</t>
  </si>
  <si>
    <t>FORTASEG 2019</t>
  </si>
  <si>
    <t>RF PROVISIONES ECONOMICAS EQUIDAD DE GENERO</t>
  </si>
  <si>
    <t>339010-1-110001-167006-31110-224-E-39</t>
  </si>
  <si>
    <t>341001-1-110001-153005-31110-152-M-16</t>
  </si>
  <si>
    <t>INADEM 2014 CONTRATO 452015</t>
  </si>
  <si>
    <t>INADEM 2014 CONTRATO 472015</t>
  </si>
  <si>
    <t>INADEM 2014 CONTRATO 482015</t>
  </si>
  <si>
    <t>RF RAMO 33 FISM 2016</t>
  </si>
  <si>
    <t>358007-1-150001-163004-31110-226-E-39</t>
  </si>
  <si>
    <t>359002-1-150001-163005-31110-222-E-39</t>
  </si>
  <si>
    <t>RF FORTAMUN 2018</t>
  </si>
  <si>
    <t>RF FORTASEG 2018</t>
  </si>
  <si>
    <t>551001-2-250279-160003-31110-171-I-38</t>
  </si>
  <si>
    <t>FONDO DE SEGURIDAD MUNICIPAL 2019</t>
  </si>
  <si>
    <t>FINANCIAMIENTO 2014 (164M)</t>
  </si>
  <si>
    <t>FINANCIAMIENTO 2015 (169M)</t>
  </si>
  <si>
    <t xml:space="preserve">RF FISM 2011 </t>
  </si>
  <si>
    <t>RF FISM 2013</t>
  </si>
  <si>
    <t>RF RAMO 23 2015 FOPADEM</t>
  </si>
  <si>
    <t>RF PROGRAMA PROAGUA (CONAGUA) 2016 APAUR</t>
  </si>
  <si>
    <t>PROAGUA 2017</t>
  </si>
  <si>
    <t>RF FISM 2018</t>
  </si>
  <si>
    <t>RF PROAGUA APAUR 2018</t>
  </si>
  <si>
    <t>RF FISM 2019</t>
  </si>
  <si>
    <t>RF PROAGUA 2019</t>
  </si>
  <si>
    <t>FONDO DE DESARROLLO MUNICIPAL 2018</t>
  </si>
  <si>
    <t>FONDO DE DESARROLLO MUNICIPAL 2019</t>
  </si>
  <si>
    <t>DISPONIBILIDADES 2017 R 28</t>
  </si>
  <si>
    <t>DISPONIBILIDADES 2018 R 28</t>
  </si>
  <si>
    <t>RF FOPAM 2011</t>
  </si>
  <si>
    <t>RF FOPAM 2012</t>
  </si>
  <si>
    <t>RF FOPEDEP 2013</t>
  </si>
  <si>
    <t>RF RAMO 23 2013 (123M)</t>
  </si>
  <si>
    <t>RF RAMO 23 2013 (32 M)</t>
  </si>
  <si>
    <t>BIBLIOTECA SAN MARTIN 2013</t>
  </si>
  <si>
    <t>BIBLIOTECA SAN BERNABE I 2013</t>
  </si>
  <si>
    <t>BIBLIOTECA SAN LUCIA GRANJA SANITARIA 2013</t>
  </si>
  <si>
    <t>RF FISM 2014</t>
  </si>
  <si>
    <t>FOPEDEP 2014</t>
  </si>
  <si>
    <t>RF RAMO 23 2014 FONDO DE INF. DEPORTIVA</t>
  </si>
  <si>
    <t>RF CONACULTA 2014</t>
  </si>
  <si>
    <t>RF RAMO 23 2014 FONDO CONTINGENCIAS ECONOMICAS (50 M)</t>
  </si>
  <si>
    <t>RF RAMO 23 2014 FONDO CONTINGENCIAS ECONOMICAS (20 M)</t>
  </si>
  <si>
    <t>RF RAMO 23 2014 PROY DES REGIONAL</t>
  </si>
  <si>
    <t xml:space="preserve">RF FISM 2015 </t>
  </si>
  <si>
    <t>RF RAMO 23 2015 FONDO CONT. ECONOM. 2015</t>
  </si>
  <si>
    <t>RF RAMO 23 2015 PROY DES REGIONAL</t>
  </si>
  <si>
    <t>RF SEDATU VIVIENDA DIGNA 2016</t>
  </si>
  <si>
    <t>RF SEDATU ESPACIOS PUBLICOS 2016</t>
  </si>
  <si>
    <t>SEDATU INFRAESTRUCTURA PARA EL HABITAT 2016</t>
  </si>
  <si>
    <t>BANORTE FORT.FINANCIERO 2016</t>
  </si>
  <si>
    <t>FONDO DE DESARROLLO MUNICIPAL 2016</t>
  </si>
  <si>
    <t>FONDO DESCENTRALIZADO PARA FINES ESP.  2017</t>
  </si>
  <si>
    <t>FONDO PROYECTOS DE INFRAESTRUCTURA MPAL 2017</t>
  </si>
  <si>
    <t>FONDO DE DESARROLLO MUNICIPAL 2017</t>
  </si>
  <si>
    <t>FONDO PROYECTOS DE INFRAESTRUCTURA MPAL 2018</t>
  </si>
  <si>
    <t>FONDO DESCENTRALIZADO PARA FINES ESP. 2018</t>
  </si>
  <si>
    <t>RE PROVISIONES ECONOMICAS 2019</t>
  </si>
  <si>
    <t>632001-2-110001-153001-31110-221-K-08</t>
  </si>
  <si>
    <t>PARTICIPACIONES Y APORTACIONES</t>
  </si>
  <si>
    <t>11</t>
  </si>
  <si>
    <t>DESARROLLO INTEGRAL DE LA JUVENTUD</t>
  </si>
  <si>
    <t>12</t>
  </si>
  <si>
    <t>DESARROLLO INTEGRAL DE LAS MUJERES</t>
  </si>
  <si>
    <t>26</t>
  </si>
  <si>
    <t>PERSPECTIVA DE GÉNERO I</t>
  </si>
  <si>
    <t>RF PROGRAMA ALERTA DE GENERO 2019</t>
  </si>
  <si>
    <t>RE FONDO PARA PREVENCION DE VIOLENCIA CONTRA LA MUJER</t>
  </si>
  <si>
    <t>PROGRAMA ALERTA DE GENERO 2019</t>
  </si>
  <si>
    <t>28</t>
  </si>
  <si>
    <t>PLANEACIÓN URBANA</t>
  </si>
  <si>
    <t>RP FONHAPO 3 BENEFICIARIOS</t>
  </si>
  <si>
    <t>RF FONHAPO 3 2018</t>
  </si>
  <si>
    <t>RF FONHAPO 2</t>
  </si>
  <si>
    <t>RE FONDO DE SEGURIDAD MUNICIPAL</t>
  </si>
  <si>
    <t>549002-2-250279-160003-31110-171-I-38</t>
  </si>
  <si>
    <t>ADEFAS</t>
  </si>
  <si>
    <t>COPARTICIPACION SEDATU RESCATE ESPACIOS PUBLICOS 2018</t>
  </si>
  <si>
    <t>FINANCIAMIENTO 2013 (80M)</t>
  </si>
  <si>
    <t>RF FORTAMUN 2013</t>
  </si>
  <si>
    <t>RF RAMO 23 2016 FONDO FORTALECIMIENTO INFRAESTRUC EST Y MPAL</t>
  </si>
  <si>
    <t>RF PROGRAMA REGIONAL 2017</t>
  </si>
  <si>
    <t>RF FONDO DESARROLLO REGIONAL 2017</t>
  </si>
  <si>
    <t>RF SEDATU RESCATE ESPACIOS PUBLICOS 2018</t>
  </si>
  <si>
    <t>291001-1-150001-160007-31110-173-E-23</t>
  </si>
  <si>
    <t>COPARTICIPACION RESC.ESP. PUBLICOS 2015</t>
  </si>
  <si>
    <t>PROGRAMA CENTROS DE POBLACION VIVIENDA 2008</t>
  </si>
  <si>
    <t>CONAGUA 2008 APAZU</t>
  </si>
  <si>
    <t>EMPLEO TEMPORAL 2009</t>
  </si>
  <si>
    <t>CONADE 2009-2010</t>
  </si>
  <si>
    <t>RYMEEM 2010</t>
  </si>
  <si>
    <t>FOPAM 2010</t>
  </si>
  <si>
    <t>RF SUBSEMUN 2011</t>
  </si>
  <si>
    <t>CONADE ACTIVADORES FISICOS 2011</t>
  </si>
  <si>
    <t>EMPLEO TEMPORAL 2011</t>
  </si>
  <si>
    <t>MIGRANTES 3X1</t>
  </si>
  <si>
    <t>RF HABITAT 2013</t>
  </si>
  <si>
    <t>RF ESPACIOS PUBLICOS 2013</t>
  </si>
  <si>
    <t xml:space="preserve">RF FONDO INADEM 2014 </t>
  </si>
  <si>
    <t>RF RAMO 23 2015 FONDO DE CULTURA</t>
  </si>
  <si>
    <t>RF SEDATU 2015 RESCATE DE ESPACIOS PUBLICOS</t>
  </si>
  <si>
    <t>RF RAMO 23 2016 PROYECTOS DE DESARROLLO REGIONAL</t>
  </si>
  <si>
    <t>RF RAMO 23 2016 PROYECTOS DE DESARROLLO REGIONAL II</t>
  </si>
  <si>
    <t>RF RAMO 23 FORTALECE 2017</t>
  </si>
  <si>
    <t>RF RAMO 23 PROGRAMAS REGIONALES 2018</t>
  </si>
  <si>
    <t>249005-1-150001-160007-31110-173-E-23</t>
  </si>
  <si>
    <t>249006-1-150001-160007-31110-173-E-23</t>
  </si>
  <si>
    <t>271001-1-250279-160003-31110-171-I-38</t>
  </si>
  <si>
    <t>271001-1-250281-160003-31110-171-I-38</t>
  </si>
  <si>
    <t>246001-1-150001-160007-31110-173-E-23</t>
  </si>
  <si>
    <t>326003-1-150001-163002-31110-221-E-39</t>
  </si>
  <si>
    <t>EQUIPAMIENTO DEL ALBERGUE NUEVA ESPERANZA</t>
  </si>
  <si>
    <t>113001  SUELDO AL PERSONAL PERMANENTE</t>
  </si>
  <si>
    <t>121001  HONORARIOS ASIMILABLES A SALARIOS</t>
  </si>
  <si>
    <t>131001  PREMIOS DE ANTIGUEDAD (QUINQUENIOS)</t>
  </si>
  <si>
    <t>132001  PRIMA VACACIONAL</t>
  </si>
  <si>
    <t>132002  PRIMA DOMINICAL</t>
  </si>
  <si>
    <t>132003  AGUINALDO (GRATIFICACION DE FIN DE AÑO)</t>
  </si>
  <si>
    <t>133001  TIEMPO EXTRA</t>
  </si>
  <si>
    <t>133003  PREMIO HORA EFECTIVA</t>
  </si>
  <si>
    <t>134001  COMPENSACIONES</t>
  </si>
  <si>
    <t>134002  COMPENSACIONES SEGURIDAD PUBLICA</t>
  </si>
  <si>
    <t>134003  COMISIONES</t>
  </si>
  <si>
    <t>143001  APORTACIONES AL SISTEMA PARA RETIRO</t>
  </si>
  <si>
    <t>152001  INDEMNIZACIONES POR ACCIDENTES DE TRABAJO</t>
  </si>
  <si>
    <t>152002  LIQUIDACIONES</t>
  </si>
  <si>
    <t>152003  INDEMNIZACIONES POR MUERTE</t>
  </si>
  <si>
    <t>154001  BONOS DE DESPENSA</t>
  </si>
  <si>
    <t>154003  AYUDA PARA LENTES</t>
  </si>
  <si>
    <t>154004  APOYO PARA EL DEPORTE</t>
  </si>
  <si>
    <t>154005  PRESTACION ISPT SINDICALIZADOS</t>
  </si>
  <si>
    <t>154007  POSADA VACACIONAL</t>
  </si>
  <si>
    <t>155002  CAPACITACION A SERVIDORES PUBLICOS</t>
  </si>
  <si>
    <t>155003  AYUDA ECONOMICA PARA EDUCACION</t>
  </si>
  <si>
    <t>155004  AYUDA PARA EDUCACION</t>
  </si>
  <si>
    <t>155005  APOYO ESCOLAR</t>
  </si>
  <si>
    <t>159001  PREVISION SOCIAL FONDO SAPS</t>
  </si>
  <si>
    <t>159003  CANASTILLAS DE MATERNIDAD</t>
  </si>
  <si>
    <t>159004  MEJORA EN LAS CONDICIONES LABORALES</t>
  </si>
  <si>
    <t>159005  SERVICIOS PUBLICOS DOMICILIARIOS</t>
  </si>
  <si>
    <t>159006  AYUDA PARA TRANSPORTE COLECTIVO</t>
  </si>
  <si>
    <t>159007  DIVERSAS PRESTACIONES SINDICALES</t>
  </si>
  <si>
    <t>159008  CELEBRACIONES DIAS FESTIVOS</t>
  </si>
  <si>
    <t>159009  DIVERSAS PRESTACIONES CONTRACTUALES</t>
  </si>
  <si>
    <t>171002  BONO DE PUNTUALIDAD</t>
  </si>
  <si>
    <t>171007  BONO ANUAL ESPIRITU DE SERVICIO</t>
  </si>
  <si>
    <t xml:space="preserve">171008  BONO ANUAL FIRMA CONTRATO CLAUSULA </t>
  </si>
  <si>
    <t>171009  PRESTAMOS</t>
  </si>
  <si>
    <t>211001  PAPELERIA Y ARTICULOS DE OFICINA</t>
  </si>
  <si>
    <t>211002  ENSERES MENORES DE OFICINA</t>
  </si>
  <si>
    <t>212001  MATERIAL DE IMPRENTA</t>
  </si>
  <si>
    <t>212002  MATERIAL FOTOGRAFICO Y CINEMATOGRAFIA</t>
  </si>
  <si>
    <t>213001  MATERIAL ESTADISTICO Y GEOGRAFICO</t>
  </si>
  <si>
    <t>214001  MATERIAL Y UTILES PARA TEC. INF. Y COMUNICACIONES</t>
  </si>
  <si>
    <t>215001  MATERIAL IMPRESO Y DIGITAL</t>
  </si>
  <si>
    <t>216001  ARTICULOS PARA ASEO Y LIMPIEZA</t>
  </si>
  <si>
    <t>216002  ART. DE ASEO E HIGIENE PERS P/BRIGADAS</t>
  </si>
  <si>
    <t>217001  MATERIAL DIDACTICO</t>
  </si>
  <si>
    <t>217002  INSTRUMENTOS MUSICALES PARA ENSEÑANZA</t>
  </si>
  <si>
    <t>218001  MATERIAL PARA REGISTRO E IDENTIFICACION</t>
  </si>
  <si>
    <t>221001  CONSUMO DE ALIMENTOS</t>
  </si>
  <si>
    <t>221002  ALIMENTOS A REOS</t>
  </si>
  <si>
    <t>221003  GASTOS DE CAFETERIA</t>
  </si>
  <si>
    <t>221005  DESPENSAS A COMEDORES</t>
  </si>
  <si>
    <t>221006  ALIMENTACION UAVVI</t>
  </si>
  <si>
    <t>221007  ALIMENTACION BRIGADAS ASISTENCIALES</t>
  </si>
  <si>
    <t>221008  ALIMENTACION OPERATIVOS DE APOYO CIUDADANO</t>
  </si>
  <si>
    <t>222001  INSUMOS CANINOS</t>
  </si>
  <si>
    <t>223001  UTENSILIOS PARA EL SERVICIO DE ALIMENTACION</t>
  </si>
  <si>
    <t>241001  PRODUCTOS MINERALES NO METALICOS</t>
  </si>
  <si>
    <t>242001  MATERIAL DE CONSTRUCCION</t>
  </si>
  <si>
    <t>242002  MATERIAL PARA PAVIMENTACION RECARPETEO Y REHABILITACION</t>
  </si>
  <si>
    <t>243001  YESO Y PRODUCTOS DE YESO</t>
  </si>
  <si>
    <t>244001  MADERA Y PRODUCTOS DE MADERA</t>
  </si>
  <si>
    <t>245001  VIDRIO Y PRODUCTOS DE VIDRIO</t>
  </si>
  <si>
    <t>246001  MATERIAL ELECTRICO</t>
  </si>
  <si>
    <t>247001  PRODUCTOS METALICOS PARA CONSTRUCCION</t>
  </si>
  <si>
    <t>248001  MATERIALES COMPLEMENTARIOS</t>
  </si>
  <si>
    <t>249001  MATERIAL DE PLOMERIA</t>
  </si>
  <si>
    <t>249002  PINTURA</t>
  </si>
  <si>
    <t>249003  MATERIAL DE FERRETERIA</t>
  </si>
  <si>
    <t>249004  MATERIAL PARA MANTENIMIENTO DE ALBERCAS</t>
  </si>
  <si>
    <t>249005  MATERIALES PARA MANTENIMIENTO SEMAFOROS</t>
  </si>
  <si>
    <t>249006  MATERIAL PARA SEÑALES Y NOMENCLATURAS</t>
  </si>
  <si>
    <t>249007  OTROS MATERIALES PARA CONSTRUCCION Y REPARACION</t>
  </si>
  <si>
    <t>249008  REFACCIONES Y ACCESORIOS DE HERRAMIENTAS Y MAQUINARIAS</t>
  </si>
  <si>
    <t>249009 MATERIALES PARA MANTENIMIENTO DE JARDINERIA AREAS VERDES. PARQUES Y OTROS.</t>
  </si>
  <si>
    <t>249010 MATERIALES PARA MTTO. DE JARDINES Y AREAS VERDES, PARA CAMPAMENTOS Y ACTIVIDADES RECREATIVAS MUNICIPALES</t>
  </si>
  <si>
    <t>252001  FERTILIZANTES Y GERMICIDAS</t>
  </si>
  <si>
    <t>253001  MEDICAMENTOS</t>
  </si>
  <si>
    <t>253002  MEDICAMENTOS BOTIQUIN</t>
  </si>
  <si>
    <t>253003  GASES PARA USO MEDICO</t>
  </si>
  <si>
    <t>253004  MEDICINAS Y PRODUCTOS FARMACEUTICOS</t>
  </si>
  <si>
    <t>254001  MATERIAL MEDICO</t>
  </si>
  <si>
    <t>254002  MATERIAL MEDICO PARA BOTIQUIN</t>
  </si>
  <si>
    <t>254003  MATERIAL MEDICO PARA CENTRO DIF</t>
  </si>
  <si>
    <t>254004 MATERIALES Y SUMINISTROS MEDICOS PARA ANIMALES.</t>
  </si>
  <si>
    <t>255001  MATERIALES ACCESORIOS Y SUMINISTRO DE LABORATORIO</t>
  </si>
  <si>
    <t>256001  PRODUCTOS DE PLASTICO</t>
  </si>
  <si>
    <t>259001  MATERIALES QUIMICOS PARA USO COMERCIAL</t>
  </si>
  <si>
    <t>259002  PRODUCTO QUIMICOS REPELENTES</t>
  </si>
  <si>
    <t>261001  GASOLINA</t>
  </si>
  <si>
    <t>261002  DIESEL</t>
  </si>
  <si>
    <t>261003  GAS L.P.</t>
  </si>
  <si>
    <t>261004  ACEITES Y LUBRICANTES</t>
  </si>
  <si>
    <t>271001  UNIFORMES</t>
  </si>
  <si>
    <t>271002  BANDERAS ESTANDARTES Y ACCESORIOS</t>
  </si>
  <si>
    <t>272001  PRENDAS DE SEGURIDAD Y PROTECCION PERSONAL</t>
  </si>
  <si>
    <t>273001  MATERIAL DEPORTIVO Y TROFEOS</t>
  </si>
  <si>
    <t>274001  PRODUCTOS TEXTILES</t>
  </si>
  <si>
    <t>275001  BLANCOS</t>
  </si>
  <si>
    <t>282001  MATERIALES DE SEGURIDAD PUBLICA</t>
  </si>
  <si>
    <t>283001  EQUIPO DE PROTECCION Y SEGURIDAD</t>
  </si>
  <si>
    <t>291001  HERRAMIENTAS</t>
  </si>
  <si>
    <t>292001  REFACCIONES Y ACCESORIOS MENORES PARA EDIFICIOS</t>
  </si>
  <si>
    <t>293001  REFACCIONES EQUIPO MUSICAL</t>
  </si>
  <si>
    <t>293002  REFACCIONES Y ACCESORIOS MENORES PARA MOBILIARIO</t>
  </si>
  <si>
    <t xml:space="preserve">293003  MOBILIARIO URBANO Y RECREATIVO PARA ESPACIOS PUBLICOS. </t>
  </si>
  <si>
    <t>294001  MATERIALES Y SUMINISTROS DE COMPUTO</t>
  </si>
  <si>
    <t>295001  REFACCIONES Y ACCESORIOS MENORES DE EQUIPO E INSTRUMENTAL MEDICO Y DE LABORATORIO</t>
  </si>
  <si>
    <t>296001  REFACCIONES</t>
  </si>
  <si>
    <t>296002  LLANTAS</t>
  </si>
  <si>
    <t>296003  ACUMULADORES</t>
  </si>
  <si>
    <t>298001  REFACCIONES DE EQUIPO PESADO</t>
  </si>
  <si>
    <t>299001  SEÑALAMIENTOS Y NOMENCLATURAS</t>
  </si>
  <si>
    <t>299002  ADORNOS CONMEMORATIVOS</t>
  </si>
  <si>
    <t>299003  REFACCIONES EQUIPO DE COMUNICACIONES</t>
  </si>
  <si>
    <t>299004  REFACCIONES MENORES OTROS BIENES MUEBLES</t>
  </si>
  <si>
    <t>311001  CONSUMO DE ENERGIA ELECTRICA</t>
  </si>
  <si>
    <t>311002  ALUMBRADO PUBLICO</t>
  </si>
  <si>
    <t>311003  BIOENERGIA</t>
  </si>
  <si>
    <t>311004  ENERGIA EOLICA</t>
  </si>
  <si>
    <t>312001  GAS NATURAL</t>
  </si>
  <si>
    <t>313001  SERVICIO DE AGUA Y DRENAJE</t>
  </si>
  <si>
    <t>314001  SERVICIO TELEFONICO</t>
  </si>
  <si>
    <t>315001  SERVICIO CELULAR</t>
  </si>
  <si>
    <t>317001  SERVICIO DE INTERNET</t>
  </si>
  <si>
    <t>318001  SERVICIO DE MENSAJERIA</t>
  </si>
  <si>
    <t>322001  ARRENDAMIENTO DE EDIFICIOS</t>
  </si>
  <si>
    <t>322002  ARRENDAMIENTO DE INSTALACIONES</t>
  </si>
  <si>
    <t>323001  ARRENDAMIENTO DE EQUIPO DE OFICINA</t>
  </si>
  <si>
    <t>323003  ARRENDAMIENTO DE MOBILIARIO Y EQUIPO DE ADMINISTRACION EDUCACIONAL Y RECREATIVO</t>
  </si>
  <si>
    <t>324001  ARRENDAMIENTO DE EQUIPO E INSTRUMENTO MEDICO Y DE LABORATORIO</t>
  </si>
  <si>
    <t>325001  ARRENDAMIENTO DE EQUIPO DE TRANSPORTE</t>
  </si>
  <si>
    <t>325002  ARRENDAMIENTO PURO DE EQUIPO DE TRANSPORTE</t>
  </si>
  <si>
    <t>326001  ARRENDAMIENTO DE MAQUINARIA</t>
  </si>
  <si>
    <t>326002  ARRENDAMIENTO DE OTROS EQUIPOS</t>
  </si>
  <si>
    <t>326003  ARRENDAMIENTO PURO DE MAQUINARIA</t>
  </si>
  <si>
    <t>327001  ARRENDAMIENTO DE ACTIVO INTANGIBLES</t>
  </si>
  <si>
    <t>329001  ARRENDAMIENTO DE EQUIPO PARA EVENTOS</t>
  </si>
  <si>
    <t>331001  SERVICIOS LEGALES</t>
  </si>
  <si>
    <t>331002  SERVICIOS DE CONTABILIDAD</t>
  </si>
  <si>
    <t>331003  SERVICIOS DE AUDITORIA</t>
  </si>
  <si>
    <t>332002  ESTUDIOS Y PROYECTOS</t>
  </si>
  <si>
    <t>333001  SERVICIOS DE CONSULTORIA ADMINISTRATIVA</t>
  </si>
  <si>
    <t>334001  CAPACITACION</t>
  </si>
  <si>
    <t>336001  SERVICIOS DE IMPRESION DIGITALIZACION Y FOTOCOPIADO</t>
  </si>
  <si>
    <t>337001  SERVICIO DE SEGURIDAD</t>
  </si>
  <si>
    <t>338001  VIGILANCIA</t>
  </si>
  <si>
    <t>339001  ANALISIS CLINICOS ANTIDOPING</t>
  </si>
  <si>
    <t>339003  SERVICIO DE HEMODIALISIS</t>
  </si>
  <si>
    <t>339004  ESTUDIOS ESPECIALIZADOS</t>
  </si>
  <si>
    <t>339005  SERVICIOS PROFESIONALES</t>
  </si>
  <si>
    <t>339006  SERVICIOS PROFESIONALES ARTISTICOS Y CULTURALES</t>
  </si>
  <si>
    <t>339008  SERVICIOS MEDICOS A TERCEROS</t>
  </si>
  <si>
    <t>339009  SERVICIO MEDICO Y ESPECIALIZACIONES</t>
  </si>
  <si>
    <t>339010  SERVICIO INTEGRAL DE LUMINARIAS</t>
  </si>
  <si>
    <t>339011  SERVICIOS DE INSTALACION</t>
  </si>
  <si>
    <t>341001  COMISIONES Y SITUACIONES BANCARIAS</t>
  </si>
  <si>
    <t>343001  TRASLADO DE VALORES</t>
  </si>
  <si>
    <t>345001  SEGURO DE VEHICULOS</t>
  </si>
  <si>
    <t>345003  OTROS SEGUROS</t>
  </si>
  <si>
    <t>347001  SERVICIO DE GRUA</t>
  </si>
  <si>
    <t>347002  FLETES Y MANIOBRAS</t>
  </si>
  <si>
    <t>348001  COMISIONES POR VENTAS</t>
  </si>
  <si>
    <t>349001  SERVICIOS FIDUCIARIOS Y DE CALIFICADORAS</t>
  </si>
  <si>
    <t>349002  OTROS SERVICIOS BANCARIOS</t>
  </si>
  <si>
    <t>351001  CONSERVACION Y MANTENIMIENTO DE INMUEBLES</t>
  </si>
  <si>
    <t>352001  MANTENIMIENTO E INSTALACION DE MOBILIARIO Y OTROS EQUIPOS ADMINISTRATIVOS</t>
  </si>
  <si>
    <t>352003  OTROS MOBILIARIOS Y EQUIPOS</t>
  </si>
  <si>
    <t>353001  MANTENIMIENTO DE EQUIPO DE COMPUTO</t>
  </si>
  <si>
    <t>354001  MANTENIMIENTO DE EQUIPO MEDICO</t>
  </si>
  <si>
    <t>355001  MANTENIMIENTO DE VEHICULOS</t>
  </si>
  <si>
    <t>355002  DEDUCIBLE POR SEGURO DE VEHICULOS</t>
  </si>
  <si>
    <t>355003  MANTENIMIENTO Y REPARACION DE VEHICULOS DE SSPYVM</t>
  </si>
  <si>
    <t>357001  MANTENIMIENTO DE EQUIPO PESADO</t>
  </si>
  <si>
    <t>357002  MANTENIMIENTO DE BARREDORAS MECANICAS</t>
  </si>
  <si>
    <t>357003  MANTENIMIENTO DE ELEVADORES</t>
  </si>
  <si>
    <t>357005  MANTENIMIENTO DE EQUIPO HIDROJET</t>
  </si>
  <si>
    <t>357006  MANTENIMIENTO DE ESTACIONOMETROS</t>
  </si>
  <si>
    <t>357007  MANTENIMIENTO DE MAQUINARIA OTROS EQUIPOS Y HERRAMIENTAS</t>
  </si>
  <si>
    <t>358001  SERVICIO DE CONFINAMIENTO DE DESECHOS</t>
  </si>
  <si>
    <t>358002  SERVICIO DE RECOLECCION DE CONTENEDORES</t>
  </si>
  <si>
    <t>358007  SERVICIO DE RECOLECCION Y TRASLADO DE BASURA DOMICILIARIA</t>
  </si>
  <si>
    <t>358008  OTROS SERVICIOS DE LIMPIEZA</t>
  </si>
  <si>
    <t>359001  MANTENIMIENTO A PARQUES Y JARDINES</t>
  </si>
  <si>
    <t>359002  FORESTACION Y REFORESTACION</t>
  </si>
  <si>
    <t>359004  SERVICIOS DE FUMIGACION</t>
  </si>
  <si>
    <t>361001  RADIO PRENSA Y TELEVISION PARA DIFUSION DE PROGRAMAS DE GOBIERNO</t>
  </si>
  <si>
    <t>363001  SERVICIOS DE CREATIVIDAD DISEÑO Y PRODUCCION</t>
  </si>
  <si>
    <t>366001  PUBLICIDAD A TRAVES DE INTERNET</t>
  </si>
  <si>
    <t>369001  MONITOREO Y ENCUESTAS</t>
  </si>
  <si>
    <t>371001  BOLETOS DE AVION</t>
  </si>
  <si>
    <t>372001  BOLETOS PASAJE TERRESTRE</t>
  </si>
  <si>
    <t>375001  GASTOS DE VIAJE</t>
  </si>
  <si>
    <t>381002  INFORME DE LA PRESIDENCIA MUNICIPAL</t>
  </si>
  <si>
    <t>382001  EVENTOS CIVICOS CULTURALES Y SOCIALES</t>
  </si>
  <si>
    <t>382002  DIA DEL NIÑO</t>
  </si>
  <si>
    <t>382003  DIA DE LAS MADRES</t>
  </si>
  <si>
    <t>382004  DIA DEL ADULTO MAYOR</t>
  </si>
  <si>
    <t>382005  DIA DEL PADRE</t>
  </si>
  <si>
    <t>382009  FIESTAS PATRIAS</t>
  </si>
  <si>
    <t>384001  EVENTOS POR EXPOSICIONES</t>
  </si>
  <si>
    <t>385001  GASTOS DE REPRESENTACION</t>
  </si>
  <si>
    <t>391001  GASTOS FUNERARIOS</t>
  </si>
  <si>
    <t>391002  ATAUDES Y ARREGLOS</t>
  </si>
  <si>
    <t>392001  REFRENDOS PLACAS Y TENENCIAS</t>
  </si>
  <si>
    <t>392002  PAGO DE DERECHOS DIVERSOS</t>
  </si>
  <si>
    <t>392003 PAGO DE IMPUESTOS DIVERSOS</t>
  </si>
  <si>
    <t>394001  SENTENCIAS Y RESOLUCIONES</t>
  </si>
  <si>
    <t>394002  SENTENCIAS Y RESOLUCIONES POR AUT. COMPETENTE INTERNO</t>
  </si>
  <si>
    <t>395001  PENAS MULTAS ACCESORIOS Y ACTUALIZACIONES</t>
  </si>
  <si>
    <t>395002  REINTEGROS Y/O DEVOLUCIONES DIVERSAS FONDOS FEDERALES</t>
  </si>
  <si>
    <t>395003 RECARGOS Y ACTUALIZACIONES IMPUESTOS FEDERALES.</t>
  </si>
  <si>
    <t>396002  DEDUCIBLE POR SEGUROS DE RESPONSABILIDAD CIVIL</t>
  </si>
  <si>
    <t>398001  IMPUESTO SOBRE NOMINA Y OTROS A CARGO DEL ENTE PUBLICO</t>
  </si>
  <si>
    <t>399001  SUSCRIPCIONES Y CUOTAS</t>
  </si>
  <si>
    <t>399002  GASTOS DE TRANSICION</t>
  </si>
  <si>
    <t>399005  DIVERSOS SERVICIOS</t>
  </si>
  <si>
    <t>399006  DEVOLUCIONES CONTRIBUCIONES EJERCICIOS ANTERIORES</t>
  </si>
  <si>
    <t>399008  MANTENIMIENTO DE VIAS PUBLICAS</t>
  </si>
  <si>
    <t>421001  APORTACIONES AL INSTITUTO DE LA JUVENTUD REGIA</t>
  </si>
  <si>
    <t>421002  APORTACIONES AL INSTITUTO DE LAS MUJERES REGIAS</t>
  </si>
  <si>
    <t>421003  APORTACIONES AL IMPLANC</t>
  </si>
  <si>
    <t>435001  SUBSIDIOS PARA TASA DE INTERES DE PYMES</t>
  </si>
  <si>
    <t>441001  AYUDAS SOCIALES A PERSONAS</t>
  </si>
  <si>
    <t>441002  DESPENSAS A PERSONAS DE ESCASOS RECURSOS</t>
  </si>
  <si>
    <t>441004  ATENCION MEDICA A PERSONAS DE ESCASOS RECURSOS</t>
  </si>
  <si>
    <t>441005  APOYO DE UTILES ESCOLARES</t>
  </si>
  <si>
    <t>441006  APOYOS DIVERSOS/DESAYUNOS ESCOLARES</t>
  </si>
  <si>
    <t>441009  APOYOS A DEPORTISTAS DESTACADOS</t>
  </si>
  <si>
    <t>441010 PRESUPUESTO PARTICIPATIVO</t>
  </si>
  <si>
    <t>445002  APORTACIONES A LA CRUZ ROJA</t>
  </si>
  <si>
    <t>445003  APORTACIONES A BOMBEROS</t>
  </si>
  <si>
    <t>445004  AYUDA SOCIAL A INSTITUCIONES S/FINES DE LUCRO</t>
  </si>
  <si>
    <t>451001  PENSIONES</t>
  </si>
  <si>
    <t>451002  BONOS DE DESPENSA PENSIONADOS</t>
  </si>
  <si>
    <t>451003  PRESTACION AGUINALDO PENSIONADOS</t>
  </si>
  <si>
    <t>451004  PRESTACION PRIMA VACACIONAL PENSIONADOS</t>
  </si>
  <si>
    <t>451005  OTRAS PRESTACIONES A PENSIONADOS</t>
  </si>
  <si>
    <t>451007  AYUDA PARA EDUCACION PENSIONADOS</t>
  </si>
  <si>
    <t>451009 BONO ANUAL ESPIRITU DE SERVICIO PENSIONADOS</t>
  </si>
  <si>
    <t>451010 BONO ANUAL FIRMA CONTRATO CLAUSULAS 561 PENSIONADOS</t>
  </si>
  <si>
    <t xml:space="preserve">451011 BONO ANUAL FIRMA CONTRATO CLAUSULA 562 PENSIONADOS </t>
  </si>
  <si>
    <t>452001  JUBILACIONES</t>
  </si>
  <si>
    <t>452002  BONOS DE DESPENSA JUBILADOS</t>
  </si>
  <si>
    <t>452003  PRESTACION AGUINALDO JUBILADOS</t>
  </si>
  <si>
    <t>452004  PRESTACION PRIMA VACACIONAL JUBILADOS</t>
  </si>
  <si>
    <t>452005  OTRAS PRESTACIONES A JUBILADOS</t>
  </si>
  <si>
    <t>452007  AYUDA PARA EDUCACION JUBILADOS</t>
  </si>
  <si>
    <t>452009 BONO ANUAL ESPIRITU DE SERVICIO JUBILADOS</t>
  </si>
  <si>
    <t>452010 BONO ANUAL FIRMA CONTRATO CLAUSULAS 561 JUBILADOS</t>
  </si>
  <si>
    <t>452011 BONO ANUAL FIRMA CONTRATO CLAUSULA 562 JUBILADOS</t>
  </si>
  <si>
    <t>459001  OTRAS PENSIONES Y JUBILACIONES</t>
  </si>
  <si>
    <t>459002  PRESTACION ISPT PENSIONADOS Y JUBILADOS</t>
  </si>
  <si>
    <t>464001  TRASFERENCIAS A FIDEICOMISOS PUBLICOS DE ENTIDADES PARA ESTATALES NO EMPRESARIALES Y NO FINANCIERAS</t>
  </si>
  <si>
    <t>464002 FIDEICOMISO BP4917 FIDEMEJORA</t>
  </si>
  <si>
    <t>464004 FIDEICOMISO DISTRITO TEC</t>
  </si>
  <si>
    <t>511001  MUEBLES DE OFICINA Y ESTANTERIA</t>
  </si>
  <si>
    <t>512001  MUEBLES EXCEPTO OFICINA Y ESTANTERIA</t>
  </si>
  <si>
    <t>515001  EQUIPO DE COMPUTO Y DE TECNOLOGIAS</t>
  </si>
  <si>
    <t>519001  OTROS MOBILIARIOS Y EQUIPOS DE ADMINISTRACION</t>
  </si>
  <si>
    <t>521001  EQUIPOS Y APARATOS AUDIOVISUALES</t>
  </si>
  <si>
    <t>522001  APARATOS DEPORTIVOS</t>
  </si>
  <si>
    <t>523001  CAMARAS FOTOGRAFICAS Y DE VIDEO</t>
  </si>
  <si>
    <t>529001  OTRO MOBILIARIO Y EQUIPO EDUCACIONAL Y RECREATIVO</t>
  </si>
  <si>
    <t>531001  EQUIPO MEDICO Y DE LABORATORIO</t>
  </si>
  <si>
    <t>532001  INSTRUMENTAL MEDICO Y DE LABORATORIO</t>
  </si>
  <si>
    <t>541001  VEHICULOS Y EQUIPO TERRESTRE</t>
  </si>
  <si>
    <t>541002  VEHICULOS Y EQUIPO TERRESTRE (SEGURIDAD PUBLICA Y VIALIDAD)</t>
  </si>
  <si>
    <t>542001  CARROCERIAS Y REMOLQUES</t>
  </si>
  <si>
    <t>549002  OTROS EQUIPOS DE TRANSPORTE DE SEGURIDAD PUBLICA Y VIALIDAD</t>
  </si>
  <si>
    <t>551001  EQUIPO DE DEFENSA Y SEGURIDAD</t>
  </si>
  <si>
    <t>561001  MAQUINARIA Y EQUIPO AGROPECUARIO</t>
  </si>
  <si>
    <t>562001  MAQUINARIA Y EQUIPO INDUSTRIAL</t>
  </si>
  <si>
    <t>563001  MAQUINARIA Y EQUIPO DE CONSTRUCCION</t>
  </si>
  <si>
    <t>564001  SISTEMA DE AIRE ACONDICIONADO Y REFRIGERACION</t>
  </si>
  <si>
    <t>565001  EQUIPO DE COMUNICACION Y TELECOMUNICACION</t>
  </si>
  <si>
    <t>566001  EQUIPO PARA GENERACION ELECTRICA Y APARATOS ELECTRICOS</t>
  </si>
  <si>
    <t>567001  HERRAMIENTAS Y MAQUINARIA HERRAMIENTAS</t>
  </si>
  <si>
    <t>569001  OTROS EQUIPOS</t>
  </si>
  <si>
    <t>591001  SOFTWARE</t>
  </si>
  <si>
    <t>597001  LICENCIAS INFORMATICAS E INTELECTUALES</t>
  </si>
  <si>
    <t>611001  EDIFICACION HABITACIONAL BIENES DOMINIO PUBLICO</t>
  </si>
  <si>
    <t>612001  CONSTRUCCION Y REHABILITACION DE PLAZAS</t>
  </si>
  <si>
    <t>612002  CONSTRUCCION Y REHABILITACION DE PARQUES</t>
  </si>
  <si>
    <t>612003  CONSTRUCCION Y REHABILITACION DE INFRAESTRUCTURA DEPORTIVA</t>
  </si>
  <si>
    <t>612004  CONSTRUCCION Y REHABILITACION DE INFRAESTRUCTURA EDUCATIVA</t>
  </si>
  <si>
    <t>612005  CONSTRUCCION REMODELACION Y MANTENIMIENTO DE EDIFICIOS MUNICIPALES</t>
  </si>
  <si>
    <t>614001  DIVISION TERRENOS Y CONSTRUCCION DE OBRAS URBANAS</t>
  </si>
  <si>
    <t>615001  PAVIMENTACION ASFALTICA</t>
  </si>
  <si>
    <t>615002  REHABILITACION DE CALLES Y AVENIDAS</t>
  </si>
  <si>
    <t>615003  CONSTRUCCION PASOS A DESNIVEL</t>
  </si>
  <si>
    <t>615004  AFECTACIONES VIALIDADES (INMUEBLE)</t>
  </si>
  <si>
    <t>622001  EDIFICACION NO HABITACIONAL BIENES PROPIOS</t>
  </si>
  <si>
    <t>632001  PARTIDA PLURIANUAL</t>
  </si>
  <si>
    <t>853002  CONVENIO CONTROL VEHICULAR</t>
  </si>
  <si>
    <t>911007  REFINANCIAMIENTO  BANOBRAS</t>
  </si>
  <si>
    <t>911008  FINANCIAMIENTO  BBVA BANCOMER</t>
  </si>
  <si>
    <t>911009  REFINANCIAMIENTO  BBVA BANCOMER</t>
  </si>
  <si>
    <t>911010 FINANCIAMIENTO 2016 BANOBRAS</t>
  </si>
  <si>
    <t>921007  INTERESES REFINANCIAMIENTO  BANOBRAS</t>
  </si>
  <si>
    <t>921008  INTERESES FINANCIAMIENTO  BBVA BANCOMER</t>
  </si>
  <si>
    <t>921009  INTERESES REFINANCIAMIENTO  BBVA BANCOMER</t>
  </si>
  <si>
    <t>921010 INTERESES FINANCIAMIENTO 2016 BANOBRAS</t>
  </si>
  <si>
    <t>941001 GASTOS DE LA DEUDA PUBLICA INTERNA</t>
  </si>
  <si>
    <t>991002  ADEUDOS DE EJERCICIOS FISCALES ANTERIORES</t>
  </si>
  <si>
    <t>261005  CARGA DE ACETILENO OXIGENO Y MATERIALES DE SOLDADURA</t>
  </si>
  <si>
    <t>RAMO 28</t>
  </si>
  <si>
    <t>RECURSO FISCAL</t>
  </si>
  <si>
    <t>ETIQUETADO</t>
  </si>
  <si>
    <t>Recurso Propio</t>
  </si>
  <si>
    <t xml:space="preserve">PRESUPUESTO PROPUESTO 2020 </t>
  </si>
  <si>
    <t>PRESUPUESTO FINAL 2020 (DRA)</t>
  </si>
  <si>
    <t>100000 SERVICIOS PERSONALES</t>
  </si>
  <si>
    <t>200000 MATERIALES Y SUMINISTROS</t>
  </si>
  <si>
    <t>400000 TRANSFERENCIAS ASIGNACIONES SUBSIDIOS OTRAS AYUDAS</t>
  </si>
  <si>
    <t>500000 BIENES MUEBLES INMUEBLES E INTANGIBLES</t>
  </si>
  <si>
    <t>600000 INVERSION PUBLICA</t>
  </si>
  <si>
    <t>800000 PARTICIPACIONES Y APORTACIONES</t>
  </si>
  <si>
    <t>900000 DEUDA PUBLICA</t>
  </si>
  <si>
    <t>TOTAL</t>
  </si>
  <si>
    <t>Total en Contratos</t>
  </si>
  <si>
    <t>Ramo 28</t>
  </si>
  <si>
    <t>Solo se tomaron en cuenta COGs activos</t>
  </si>
  <si>
    <t>700000 INVERSIONES FINANCIERAS Y OTRAS PROVISIONES</t>
  </si>
  <si>
    <t>PREGUNTAR SI SE ABRE UN COG ESPECÌFICO</t>
  </si>
  <si>
    <r>
      <t>Partida presupuestal destinada</t>
    </r>
    <r>
      <rPr>
        <sz val="11"/>
        <color theme="1"/>
        <rFont val="Calibri"/>
        <family val="2"/>
        <scheme val="minor"/>
      </rPr>
      <t xml:space="preserve"> a los recursos que se eroguen al concepto de </t>
    </r>
    <r>
      <rPr>
        <b/>
        <sz val="11"/>
        <color theme="1"/>
        <rFont val="Calibri"/>
        <family val="2"/>
        <scheme val="minor"/>
      </rPr>
      <t>ciudad inteligente</t>
    </r>
  </si>
  <si>
    <t>Se considera una inflaciòn del 4% correspondiente a la considerada en el presupuesto de ingresos</t>
  </si>
  <si>
    <t>Los contratos estàn consideados para 12 meses</t>
  </si>
  <si>
    <t>Se consideran tres fondos federales: FISM, FORTAMUN y FORTASEG</t>
  </si>
  <si>
    <t xml:space="preserve">FALTA LA DISTRIBUCIÒN </t>
  </si>
  <si>
    <t>FALTA IR AGREGANDO LOS NUEVOS CONTRATOS Y COLOCAR TODAS LAS FUENTES DEL FINANCIAMIENTO</t>
  </si>
  <si>
    <t>Se eliminaron los centros de costos cerrados en el año 2018</t>
  </si>
  <si>
    <t>FALTA LA REVISIÒN FINAL EN LA SABANA</t>
  </si>
  <si>
    <t>Por Ejercer</t>
  </si>
  <si>
    <t>Devengo Contable 2019 (15 NOV)</t>
  </si>
  <si>
    <t>Federales y Estatales</t>
  </si>
  <si>
    <t>353002  MANTENIMIENTO DE EQUIPO DE COMUNICACIÓN</t>
  </si>
  <si>
    <t>Se consideraron los montos enviados por Egresos para el servicio de la deuda (propuesta)</t>
  </si>
  <si>
    <t>Aprobado Ingresos</t>
  </si>
  <si>
    <t>Colocar los montos para comunicaciòn y fideicomisos</t>
  </si>
  <si>
    <t>SSP-157-13</t>
  </si>
  <si>
    <t>RED RECOLECTOR</t>
  </si>
  <si>
    <t>SSP-157-13 RED RECOLECTOR</t>
  </si>
  <si>
    <t>TES-055-13</t>
  </si>
  <si>
    <t>VERUM CALIFICADORA DE VALORES</t>
  </si>
  <si>
    <t>TES-064-14</t>
  </si>
  <si>
    <t>PROMOVIENDO LA SALUD Y EL BIENESTAR SOCIAL</t>
  </si>
  <si>
    <t>TES-073-14</t>
  </si>
  <si>
    <t>TES-087-2015</t>
  </si>
  <si>
    <t>TIENDAS DE DESCUENTO MONTERREY</t>
  </si>
  <si>
    <t>30días naturales</t>
  </si>
  <si>
    <t>MONTO DE CONTRATO</t>
  </si>
  <si>
    <t>gasto a nov. 2,504,538.35</t>
  </si>
  <si>
    <t xml:space="preserve">al mes de noviembre  $873,254.10 </t>
  </si>
  <si>
    <t>hasta el mes de nov. $ 808,738.39</t>
  </si>
  <si>
    <t>ERVICIO DE RECOLECCION Y TRASLADO DE RESIDUOS SOLIDOS URBANOS NO PELIGROSOS GENERADOS EN MUNICIPIO DE MONTERREY</t>
  </si>
  <si>
    <t>IMPORTE</t>
  </si>
  <si>
    <t>LA DRA REVISE INSTRUCCIONES EXPRESAS DE LOS MONTOS</t>
  </si>
  <si>
    <t>La nómina se puede aumentar al % máximo permitido por la ley para cubrir cualquier contingencia en el proximo año. Hay que revisar la fórmula de la LDF.</t>
  </si>
  <si>
    <t>SUFICIENCIA 2020</t>
  </si>
  <si>
    <t>HAY QUE COLOCAR LOS MONTOS CON LA DISPERSION CORRECTA</t>
  </si>
  <si>
    <t xml:space="preserve">SACANDO EL PROMEDIO DEL MONTO </t>
  </si>
  <si>
    <t xml:space="preserve">colocar el monto correspondiente para el 2020 VER CON QUE SE VA A REFRENDAR R.F. O R-28 $175,000,000.00 MONTO A REFRENDO </t>
  </si>
  <si>
    <t>RECURSOS FISCALES</t>
  </si>
  <si>
    <t>250279/260284</t>
  </si>
  <si>
    <t>260221/260284</t>
  </si>
  <si>
    <t>110001/250279</t>
  </si>
  <si>
    <t>TES-075-2014</t>
  </si>
  <si>
    <t>TES-075-14 DESARROLLO Y CONSTRUCCIONES URBANAS</t>
  </si>
  <si>
    <t>DESARROLLO Y CONSTRUCCIONES URBANAS</t>
  </si>
  <si>
    <t>SPP-337-2019 INMOBILIARIA ESTRUCTURAL SA DE CV</t>
  </si>
  <si>
    <t>SPP-338-2019 RAR SMART NETWORKS SA DE CV</t>
  </si>
  <si>
    <t>SPP-339-2019 MOVIMIENTO DE ACTIVACION CIUDADANA AC</t>
  </si>
  <si>
    <t xml:space="preserve"> INMOBILIARIA ESTRUCTURAL SA DE CV</t>
  </si>
  <si>
    <t>Para la adquisición de vehiculos tipo cuatrimoto para 6 pasajeros para la Secretaría de Seguridad Pública y Vialidad de Monterrey</t>
  </si>
  <si>
    <t>RAR SMART NETWORKS SA DE CV</t>
  </si>
  <si>
    <t xml:space="preserve">Para el suministro e instalación de cámaras de seguridad para el edificion de la Secretaría de Seguridad Pública y Vialidad de Monterrey. </t>
  </si>
  <si>
    <t xml:space="preserve"> MOVIMIENTO DE ACTIVACION CIUDADANA AC</t>
  </si>
  <si>
    <t>Para la prestación de servicios para el programa "Zona escolar segura" y "materiales de urbanismo táctico"</t>
  </si>
  <si>
    <t>Municipio de Monterrey, Nuevo León</t>
  </si>
  <si>
    <t>Proyecciones de Egresos - LDF</t>
  </si>
  <si>
    <t>(PESOS)</t>
  </si>
  <si>
    <t>Concepto (b)</t>
  </si>
  <si>
    <t>3. Total de Egresos Proyectados (3 = 1 + 2)</t>
  </si>
  <si>
    <t>Bajo protesta de decir verdad declaramos que los Estados Financieros y sus notas, son razonablemente correctos y son responsabilidad del emisor.</t>
  </si>
  <si>
    <t>Resultados de Egresos - LDF</t>
  </si>
  <si>
    <t>1. Gasto No Etiquetado (1=A+B+C+D+E+F+G+H+I)</t>
  </si>
  <si>
    <t>A.    Servicios Personales</t>
  </si>
  <si>
    <t>B.    Materiales y Suministros</t>
  </si>
  <si>
    <t>C.    Servicios Generales</t>
  </si>
  <si>
    <t>D.    Transferencias, Asignaciones, Subsidios y Otras Ayudas</t>
  </si>
  <si>
    <t>E.    Bienes Muebles, Inmuebles e Intangibles</t>
  </si>
  <si>
    <t>F.     Inversión Pública</t>
  </si>
  <si>
    <t>G.    Inversiones Financieras y Otras Provisiones</t>
  </si>
  <si>
    <t xml:space="preserve">H.    Participaciones y Aportaciones </t>
  </si>
  <si>
    <t>I.      Deuda Pública</t>
  </si>
  <si>
    <t>2. Gasto Etiquetado (2=A+B+C+D+E+F+G+H+I)</t>
  </si>
  <si>
    <t>H.    Participaciones y Aportaciones</t>
  </si>
  <si>
    <t>3. Total del Resultado de Egresos (3=1+2)</t>
  </si>
  <si>
    <r>
      <t xml:space="preserve">2014 </t>
    </r>
    <r>
      <rPr>
        <b/>
        <vertAlign val="superscript"/>
        <sz val="6"/>
        <color theme="1"/>
        <rFont val="Times New Roman"/>
        <family val="1"/>
      </rPr>
      <t>1</t>
    </r>
  </si>
  <si>
    <r>
      <t xml:space="preserve">2015 </t>
    </r>
    <r>
      <rPr>
        <b/>
        <vertAlign val="superscript"/>
        <sz val="6"/>
        <color theme="1"/>
        <rFont val="Times New Roman"/>
        <family val="1"/>
      </rPr>
      <t>1</t>
    </r>
  </si>
  <si>
    <r>
      <t xml:space="preserve">2016 </t>
    </r>
    <r>
      <rPr>
        <b/>
        <vertAlign val="superscript"/>
        <sz val="6"/>
        <color theme="1"/>
        <rFont val="Times New Roman"/>
        <family val="1"/>
      </rPr>
      <t>1</t>
    </r>
  </si>
  <si>
    <r>
      <t xml:space="preserve">2017 </t>
    </r>
    <r>
      <rPr>
        <b/>
        <vertAlign val="superscript"/>
        <sz val="6"/>
        <color theme="1"/>
        <rFont val="Times New Roman"/>
        <family val="1"/>
      </rPr>
      <t>1</t>
    </r>
  </si>
  <si>
    <r>
      <t xml:space="preserve">2018 </t>
    </r>
    <r>
      <rPr>
        <b/>
        <vertAlign val="superscript"/>
        <sz val="6"/>
        <color theme="1"/>
        <rFont val="Times New Roman"/>
        <family val="1"/>
      </rPr>
      <t>1</t>
    </r>
  </si>
  <si>
    <r>
      <t xml:space="preserve">Año del Ejercicio Vigente </t>
    </r>
    <r>
      <rPr>
        <b/>
        <vertAlign val="superscript"/>
        <sz val="6"/>
        <color theme="1"/>
        <rFont val="Times New Roman"/>
        <family val="1"/>
      </rPr>
      <t xml:space="preserve">2 </t>
    </r>
    <r>
      <rPr>
        <b/>
        <sz val="6"/>
        <color theme="1"/>
        <rFont val="Times New Roman"/>
        <family val="1"/>
      </rPr>
      <t>(2019)</t>
    </r>
  </si>
  <si>
    <t>Año en Cuestión (de proyecto de presupuesto) (2020)</t>
  </si>
  <si>
    <t>Año 1 (2021)</t>
  </si>
  <si>
    <t>Año 2 (2022)</t>
  </si>
  <si>
    <t>Año 3 (2023)</t>
  </si>
  <si>
    <t>Año 4 (2024)</t>
  </si>
  <si>
    <t>Año 5 (2025)</t>
  </si>
  <si>
    <t>Municipio de la Ciudad de Monterrey, Nuevo León</t>
  </si>
  <si>
    <t>Clasificador por Objeto del Gasto</t>
  </si>
  <si>
    <t>Total</t>
  </si>
  <si>
    <t>Otros Servicios Generales</t>
  </si>
  <si>
    <t>Bienes Muebles, Inmuebles e Intangibles</t>
  </si>
  <si>
    <t>Aportaciones</t>
  </si>
  <si>
    <t>Convenios</t>
  </si>
  <si>
    <t>Adeudos de Ejercicios Fiscales Anteriores (ADEFAS)</t>
  </si>
  <si>
    <t>Clasificación Administrativa</t>
  </si>
  <si>
    <t>Órgano Ejecutivo Municipal</t>
  </si>
  <si>
    <t>Otras Entidades Paraestatales y organismos</t>
  </si>
  <si>
    <t>Clasificador por Tipo de Gasto</t>
  </si>
  <si>
    <t xml:space="preserve">Gasto Corriente                         </t>
  </si>
  <si>
    <t xml:space="preserve">Gasto de Capital                        </t>
  </si>
  <si>
    <t>Amortización de la deuda y disminución de pasivos</t>
  </si>
  <si>
    <t xml:space="preserve">Pensiones y Jubilaciones                </t>
  </si>
  <si>
    <t>APROBADO 2020</t>
  </si>
  <si>
    <t>No Etiquetado</t>
  </si>
  <si>
    <t xml:space="preserve">Recursos Fiscales                       </t>
  </si>
  <si>
    <t xml:space="preserve">Financiamientos internos                </t>
  </si>
  <si>
    <t>Etiquetado</t>
  </si>
  <si>
    <t xml:space="preserve">Recursos Federales                      </t>
  </si>
  <si>
    <t xml:space="preserve">Recursos Estatales                      </t>
  </si>
  <si>
    <t>FTE SIMPLE</t>
  </si>
  <si>
    <t>Presupuesto de Egresos para el Ejercicio Fiscal 2020</t>
  </si>
  <si>
    <t>Clasificación Programática</t>
  </si>
  <si>
    <t>Nombre del Programa</t>
  </si>
  <si>
    <t>Regulación y supervisión</t>
  </si>
  <si>
    <t>Adeudos de ejercicios fiscales anteriores</t>
  </si>
  <si>
    <t>Planeación, seguimiento y evaluación de políticas publicas</t>
  </si>
  <si>
    <t>Promoción y fomento</t>
  </si>
  <si>
    <t>Gasto federalizado</t>
  </si>
  <si>
    <t>Prestación de servicios públicos</t>
  </si>
  <si>
    <t>Apoyo al proceso presupuestario y para mejorar la eficiencia institucional</t>
  </si>
  <si>
    <t>Proyectos de inversión</t>
  </si>
  <si>
    <t>Costo financiero, deuda o apoyos a deudores y ahorradores de la banca</t>
  </si>
  <si>
    <t>Obligaciones de cumplimiento de resolución jurisdiccional</t>
  </si>
  <si>
    <t>Apoyo a la función publica y al mejoramiento de la gestión</t>
  </si>
  <si>
    <t>Específicos</t>
  </si>
  <si>
    <t>Pensiones y jubilaciones</t>
  </si>
  <si>
    <t xml:space="preserve"> </t>
  </si>
  <si>
    <t>Recursos Federales FORTASEG</t>
  </si>
  <si>
    <t xml:space="preserve">Servicios Personales        </t>
  </si>
  <si>
    <t xml:space="preserve">Materiales y Suministros      </t>
  </si>
  <si>
    <t xml:space="preserve">Servicios Generales        </t>
  </si>
  <si>
    <t>Transferencias, Asignaciones, Subsidios</t>
  </si>
  <si>
    <t xml:space="preserve">Inversión Pública         </t>
  </si>
  <si>
    <t>Inversiones Financieras y Otras Previsiones</t>
  </si>
  <si>
    <t xml:space="preserve">Participaciones y Aportaciones     </t>
  </si>
  <si>
    <t xml:space="preserve">Deuda Pública           </t>
  </si>
  <si>
    <t>RAMO 33 FISM</t>
  </si>
  <si>
    <t>Clasificador por Concepto del Gasto</t>
  </si>
  <si>
    <t>Pensiones</t>
  </si>
  <si>
    <t>Jubilaciones</t>
  </si>
  <si>
    <t>Otras pensiones y jubilaciones</t>
  </si>
  <si>
    <t>Dirección de Transparencia</t>
  </si>
  <si>
    <t>Transferencias a Institutos</t>
  </si>
  <si>
    <t>Ayudas sociales a personas</t>
  </si>
  <si>
    <t>Ayudas sociales a instituciones sin fines de lucro</t>
  </si>
  <si>
    <t>Ayuda social a instituciones s/fines de lucro</t>
  </si>
  <si>
    <t>Programas Presupuestarios</t>
  </si>
  <si>
    <t>Gasto por Unidad Administrativa</t>
  </si>
  <si>
    <t>IMPORTE MENSUAL</t>
  </si>
  <si>
    <t xml:space="preserve">No dar el refrendo completo en el primer trimestre. </t>
  </si>
  <si>
    <t xml:space="preserve">Dar el refrendo con la FF que no se ocupó en el 2019. </t>
  </si>
  <si>
    <t>Verificar cuando se haga el contrato para ver en cuanto queda. No entra completa.</t>
  </si>
  <si>
    <t>No entra completa.</t>
  </si>
  <si>
    <t xml:space="preserve">Se consideran los 2 contratos. </t>
  </si>
  <si>
    <t xml:space="preserve">Le faltan 3. No entra completa. </t>
  </si>
  <si>
    <t>Se ajusto considerablemente. No entra completañ</t>
  </si>
  <si>
    <t>Entra por arriba 2 mdp</t>
  </si>
  <si>
    <t>corresponden 15 mdp a obra pública</t>
  </si>
  <si>
    <t>Sábana 2020</t>
  </si>
  <si>
    <t>333002 CIUDAD INTELIGENTE</t>
  </si>
  <si>
    <t>La nómina se está calculando sobre el aprobado y un crecimiento máximo 2%. $198,000,000 fortamun</t>
  </si>
  <si>
    <t>Fortamun</t>
  </si>
  <si>
    <t>Fortaseg</t>
  </si>
  <si>
    <t>Coparticipación FORTASEG</t>
  </si>
  <si>
    <t>Fism</t>
  </si>
  <si>
    <t>R-28 19</t>
  </si>
  <si>
    <t>Asignaciones para Gasto en Inversión</t>
  </si>
  <si>
    <t>Ayudas Sociales a Instituciones sin fines de lucro</t>
  </si>
  <si>
    <t>Remuneraciones al personal con carácter permanente</t>
  </si>
  <si>
    <t>Sueldos base a personal permanente</t>
  </si>
  <si>
    <t>Remuneraciones al personal con carácter transitorio</t>
  </si>
  <si>
    <t>Honorarios asimilables a salarios</t>
  </si>
  <si>
    <t>Remuneraciones adicionales y especiales</t>
  </si>
  <si>
    <t>Primas por años de servicios efectivos prestados</t>
  </si>
  <si>
    <t>Primas de vacaciones, dominical y gratificación de fin de año</t>
  </si>
  <si>
    <t>Horas extraordinarias</t>
  </si>
  <si>
    <t>Compensaciones</t>
  </si>
  <si>
    <t>Seguridad social</t>
  </si>
  <si>
    <t>Aportaciones al sistema para el retiro</t>
  </si>
  <si>
    <t>Otras prestaciones sociales y económicas</t>
  </si>
  <si>
    <t>Indemnizaciones</t>
  </si>
  <si>
    <t>Prestaciones contractuales</t>
  </si>
  <si>
    <t>Apoyos a la capacitación de los servidores públicos</t>
  </si>
  <si>
    <t>Pago de estímulos a servidores públicos</t>
  </si>
  <si>
    <t>Estímulos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</si>
  <si>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</si>
  <si>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</si>
  <si>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</si>
  <si>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</si>
  <si>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</si>
  <si>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</si>
  <si>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</si>
  <si>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</si>
  <si>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</si>
  <si>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</si>
  <si>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</si>
  <si>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</si>
  <si>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</si>
  <si>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Materiales y artículos de construcción y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</si>
  <si>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</si>
  <si>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</si>
  <si>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</si>
  <si>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</si>
  <si>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</si>
  <si>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</si>
  <si>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</si>
  <si>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</si>
  <si>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</si>
  <si>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</si>
  <si>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</si>
  <si>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</si>
  <si>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</si>
  <si>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</si>
  <si>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</si>
  <si>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</si>
  <si>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</si>
  <si>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</si>
  <si>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</si>
  <si>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</si>
  <si>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</si>
  <si>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</si>
  <si>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</si>
  <si>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</si>
  <si>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</si>
  <si>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</si>
  <si>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</si>
  <si>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</si>
  <si>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</si>
  <si>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</si>
  <si>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</si>
  <si>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 de la información</t>
  </si>
  <si>
    <t>Refacciones y accesorios menores de equipo e instrumental médico y de laboratorio</t>
  </si>
  <si>
    <t>Refacciones y accesorios menores de equipo de transporte</t>
  </si>
  <si>
    <t>Refacciones y accesorios menores de maquinaria y otros equipos</t>
  </si>
  <si>
    <t>Refacciones y accesorios menores de otros bienes muebles</t>
  </si>
  <si>
    <t>Servicios básicos</t>
  </si>
  <si>
    <t>Energía eléctrica</t>
  </si>
  <si>
    <t>Gas</t>
  </si>
  <si>
    <t>Agua</t>
  </si>
  <si>
    <t>Telefonía tradicional</t>
  </si>
  <si>
    <t>Telefonía celular</t>
  </si>
  <si>
    <t>Servicios de acceso de internet, redes y procesamiento de información</t>
  </si>
  <si>
    <t>Servicios postales y telegráficos</t>
  </si>
  <si>
    <t>Servicios de arrendamiento</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</si>
  <si>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</si>
  <si>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</si>
  <si>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</si>
  <si>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</si>
  <si>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</si>
  <si>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</si>
  <si>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</si>
  <si>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</si>
  <si>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</si>
  <si>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</si>
  <si>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</si>
  <si>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</si>
  <si>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apoyo administrativo, traducción, fotocopiado e impresión</t>
  </si>
  <si>
    <t>Servicios de protección y seguridad</t>
  </si>
  <si>
    <t>Servicios profesionales, científicos y técnicos integrales</t>
  </si>
  <si>
    <t>Servicios financieros, bancarios y comerciales</t>
  </si>
  <si>
    <t>Servicios financieros y bancarios</t>
  </si>
  <si>
    <t>Servicios de recaudación, traslado y custodia de valores</t>
  </si>
  <si>
    <t>Seguro de bienes patrimoniales</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</si>
  <si>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</si>
  <si>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</si>
  <si>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</si>
  <si>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</si>
  <si>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</si>
  <si>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</si>
  <si>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</si>
  <si>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</si>
  <si>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</si>
  <si>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</si>
  <si>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</si>
  <si>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</si>
  <si>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</si>
  <si>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</si>
  <si>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de medios de mensajes sobre programas y actividades gubernamentales</t>
  </si>
  <si>
    <t>Servicios de creatividad, preproducción y producción de publicidad, excepto Internet</t>
  </si>
  <si>
    <t>Servicio de creación y difusión de contenido exclusivamente a través de internet</t>
  </si>
  <si>
    <t>Otros servicios de información</t>
  </si>
  <si>
    <t>Servicios de traslado y viáticos</t>
  </si>
  <si>
    <t>Pasajes aéreos</t>
  </si>
  <si>
    <t>Pasajes terrestres</t>
  </si>
  <si>
    <t>Viáticos en el país</t>
  </si>
  <si>
    <t>Otros servicios de traslado y hospedaje</t>
  </si>
  <si>
    <t>Servicios oficiales</t>
  </si>
  <si>
    <t>Gastos de orden social y cultural</t>
  </si>
  <si>
    <t>Exposiciones</t>
  </si>
  <si>
    <t>Gastos de representación</t>
  </si>
  <si>
    <t>Otros servicios generales</t>
  </si>
  <si>
    <t>Servicios funerarios y de cementerios</t>
  </si>
  <si>
    <t>Impuestos y derechos</t>
  </si>
  <si>
    <t>Sentencias y resoluciones por autoridad competente</t>
  </si>
  <si>
    <t>Penas, multas, accesorios y actualizaciones</t>
  </si>
  <si>
    <t>Otros gastos por responsabilidades</t>
  </si>
  <si>
    <t>Impuesto sobre nóminas y otros que se deriven de una relación laboral</t>
  </si>
  <si>
    <t>Transferencias al resto del sector público</t>
  </si>
  <si>
    <t>Transferencias otorgadas a entidades paraestatales no empresariales y no financieras</t>
  </si>
  <si>
    <t>Subsidios y subvenciones</t>
  </si>
  <si>
    <t>Subsidios para cubrir diferenciales de tasas de interés</t>
  </si>
  <si>
    <t>Ayudas sociales</t>
  </si>
  <si>
    <t>Ayudas por desastres naturales y otros siniestros</t>
  </si>
  <si>
    <t>Transferencias a fideicomisos, mandatos y otros análogos</t>
  </si>
  <si>
    <t>Transferencias a fideicomisos públicos de entidades paraestatales no empresariales y no financieras</t>
  </si>
  <si>
    <t>Otras Transferencias a fideicomisos</t>
  </si>
  <si>
    <t>Mobiliario y equipo de administración</t>
  </si>
  <si>
    <t>Muebles de oficina y estantería</t>
  </si>
  <si>
    <t>Muebles, excepto de oficina y estantería</t>
  </si>
  <si>
    <t>Equipo de cómputo y tecnologías de la información</t>
  </si>
  <si>
    <t>Otros mobiliarios y equipos de administración</t>
  </si>
  <si>
    <t>Mobiliario y equipo educacional y recreativo</t>
  </si>
  <si>
    <t>Equipos y aparatos audiovisuales</t>
  </si>
  <si>
    <t>Cámaras fotográficas y de video</t>
  </si>
  <si>
    <t>Otro mobiliario y equipo educacional y recreativo</t>
  </si>
  <si>
    <t>Equipo e instrumental médico y de laboratorio</t>
  </si>
  <si>
    <t>Equipo médico y de laboratorio</t>
  </si>
  <si>
    <t>Instrumental médico y de laboratorio</t>
  </si>
  <si>
    <t>Vehículos y equipo de transporte</t>
  </si>
  <si>
    <t>Vehículos y equipo terrestre</t>
  </si>
  <si>
    <t>Carrocerías y remolques</t>
  </si>
  <si>
    <t>Otros equipos de transporte</t>
  </si>
  <si>
    <t>Equipo de defensa y seguridad</t>
  </si>
  <si>
    <t>Maquinaria, otros equipos y herramientas</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</si>
  <si>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</si>
  <si>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</si>
  <si>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</si>
  <si>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</si>
  <si>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</si>
  <si>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</si>
  <si>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</si>
  <si>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Activos intangibles</t>
  </si>
  <si>
    <t>Licencias informáticas e intelectuales</t>
  </si>
  <si>
    <t>Obra pública en bienes de dominio público</t>
  </si>
  <si>
    <t>Edificación habitacional</t>
  </si>
  <si>
    <t>Edificación no habitacional</t>
  </si>
  <si>
    <t>División de terrenos y construcción de obras de urbanización</t>
  </si>
  <si>
    <t>Construcción de vías de comunicación</t>
  </si>
  <si>
    <t>Obra pública en bienes propios</t>
  </si>
  <si>
    <t>Proyectos productivos y acciones de fomento</t>
  </si>
  <si>
    <t>Ejecución de proyectos productivos no incluidos en conceptos anteriores de este capitulo</t>
  </si>
  <si>
    <t>Otros convenios</t>
  </si>
  <si>
    <t>DEUDA PÚBLICA</t>
  </si>
  <si>
    <t>Amortización de la deuda pública</t>
  </si>
  <si>
    <t>Amortización de la deuda interna con instituciones de crédito</t>
  </si>
  <si>
    <t>Intereses de la deuda pública</t>
  </si>
  <si>
    <t>Intereses de la deuda interna con instituciones de crédito</t>
  </si>
  <si>
    <t>Gastos de la deuda pública</t>
  </si>
  <si>
    <t>Gastos de la deuda pública interna</t>
  </si>
  <si>
    <t>TRANSFERENCIAS, ASIGNACIONES, SUBSIDIOS Y OTRAS AYUDAS</t>
  </si>
  <si>
    <t>BIENES MUEBLES, INMUEBLES E INTANGIBLES</t>
  </si>
  <si>
    <t>INVERSIÓN PÚBLICA</t>
  </si>
  <si>
    <t>Clasificador Funcional del Gasto por Sub función</t>
  </si>
  <si>
    <t>GOBIERNO</t>
  </si>
  <si>
    <t>Legislación</t>
  </si>
  <si>
    <t>Fiscalización</t>
  </si>
  <si>
    <t>Justicia</t>
  </si>
  <si>
    <t>Impartición de Justicia</t>
  </si>
  <si>
    <t>Procuración de Justicia</t>
  </si>
  <si>
    <t>Reclusión y Readaptación Social</t>
  </si>
  <si>
    <t>Derechos Humanos</t>
  </si>
  <si>
    <t>Coordinación de la Política de Gobierno</t>
  </si>
  <si>
    <t>Presidencia / Gubernatura</t>
  </si>
  <si>
    <t>Política Interior</t>
  </si>
  <si>
    <t>Preservación y Cuidado del Patrimonio Público</t>
  </si>
  <si>
    <t>Función Pública</t>
  </si>
  <si>
    <t>Asuntos Jurídicos</t>
  </si>
  <si>
    <t>Organización de Procesos Electorales</t>
  </si>
  <si>
    <t>Población</t>
  </si>
  <si>
    <t>Territorio</t>
  </si>
  <si>
    <t>Otros</t>
  </si>
  <si>
    <t>Relaciones Exteriores</t>
  </si>
  <si>
    <t>Asuntos Financieros y Hacendarios</t>
  </si>
  <si>
    <t>Asuntos Financieros</t>
  </si>
  <si>
    <t>Asuntos Hacendarios</t>
  </si>
  <si>
    <t>Seguridad Nacional</t>
  </si>
  <si>
    <t>Defensa</t>
  </si>
  <si>
    <t>Marina</t>
  </si>
  <si>
    <t>Inteligencia para la Preservación de la Seguridad Nacional</t>
  </si>
  <si>
    <t>Asuntos de Orden Público y de Seguridad Interior</t>
  </si>
  <si>
    <t>Policía</t>
  </si>
  <si>
    <t>Protección Civil</t>
  </si>
  <si>
    <t>Otros Asuntos de Orden Público y Seguridad</t>
  </si>
  <si>
    <t>Sistema Nacional de Seguridad Pública</t>
  </si>
  <si>
    <t>Servicios Registrales, Administrativos y Patrimoniales</t>
  </si>
  <si>
    <t>Servicios Estadísticos</t>
  </si>
  <si>
    <t>Servicios de Comunicación y Medios</t>
  </si>
  <si>
    <t>Acceso a la Información Pública Gubernamental</t>
  </si>
  <si>
    <t>DESARROLLO SOCIAL</t>
  </si>
  <si>
    <t>Protección Ambiental</t>
  </si>
  <si>
    <t>Ordenación de Desechos</t>
  </si>
  <si>
    <t>Administración del Agua</t>
  </si>
  <si>
    <t>Ordenación de Aguas Residuales, Drenaje y Alcantarillado</t>
  </si>
  <si>
    <t>Reducción de la Contaminación</t>
  </si>
  <si>
    <t>Protección de la Diversidad Biológica y del Paisaje</t>
  </si>
  <si>
    <t>Otros de Protección Ambiental</t>
  </si>
  <si>
    <t>Vivienda Y Servicios A La Comunidad</t>
  </si>
  <si>
    <t>Urbanización</t>
  </si>
  <si>
    <t>Desarrollo Comunitario</t>
  </si>
  <si>
    <t>Abastecimiento de Agua</t>
  </si>
  <si>
    <t>Alumbrado Público</t>
  </si>
  <si>
    <t>Vivienda</t>
  </si>
  <si>
    <t>Servicios Comunales</t>
  </si>
  <si>
    <t>Desarrollo Regional</t>
  </si>
  <si>
    <t>Salud</t>
  </si>
  <si>
    <t>Prestación de Servicios de Salud a la Comunidad</t>
  </si>
  <si>
    <t>Prestación de Servicios de Salud a la Persona</t>
  </si>
  <si>
    <t>Generación de Recursos para la Salud</t>
  </si>
  <si>
    <t>Rectoría del Sistema de Salud</t>
  </si>
  <si>
    <t>Protección Social en Salud</t>
  </si>
  <si>
    <t>Recreación, Cultura y Otras Manifestaciones Sociales</t>
  </si>
  <si>
    <t>Deporte y Recreación</t>
  </si>
  <si>
    <t>Cultura</t>
  </si>
  <si>
    <t>Radio, Televisión y Editoriales</t>
  </si>
  <si>
    <t>Asuntos Religiosos y Otras Manifestaciones Sociales</t>
  </si>
  <si>
    <t>Educación</t>
  </si>
  <si>
    <t>Educación Básica</t>
  </si>
  <si>
    <t>Educación Media Superior</t>
  </si>
  <si>
    <t>Educación Superior</t>
  </si>
  <si>
    <t>Posgrado</t>
  </si>
  <si>
    <t>Educación para Adultos</t>
  </si>
  <si>
    <t>Otros Servicios Educativos y Actividades Inherentes</t>
  </si>
  <si>
    <t>Protección Social</t>
  </si>
  <si>
    <t>Enfermedad e Incapacidad</t>
  </si>
  <si>
    <t>Edad Avanzada</t>
  </si>
  <si>
    <t>Familia e Hijos</t>
  </si>
  <si>
    <t>Desempleo</t>
  </si>
  <si>
    <t>Alimentación y Nutrición</t>
  </si>
  <si>
    <t>Apoyo Social para la Vivienda</t>
  </si>
  <si>
    <t>Indígenas</t>
  </si>
  <si>
    <t>Otros Grupos Vulnerables</t>
  </si>
  <si>
    <t>Otros de Seguridad Social y Asistencia Social</t>
  </si>
  <si>
    <t>Otros Asuntos Sociales</t>
  </si>
  <si>
    <t>DESARROLLO ECONOMICO</t>
  </si>
  <si>
    <t>Asuntos Económicos, Comerciales y Laborales en General</t>
  </si>
  <si>
    <t>Asuntos Económicos y Comerciales en General</t>
  </si>
  <si>
    <t>Asuntos Laborales Generales</t>
  </si>
  <si>
    <t>Agropecuaria, Silvicultura, Pesca y Caza</t>
  </si>
  <si>
    <t>Agropecuaria</t>
  </si>
  <si>
    <t>Silvicultura</t>
  </si>
  <si>
    <t>Acuacultura, Pesca y Caza</t>
  </si>
  <si>
    <t>Agroindustrial</t>
  </si>
  <si>
    <t>Hidroagrícola</t>
  </si>
  <si>
    <t>Apoyo Financiero a la Banca y Seguro Agropecuario</t>
  </si>
  <si>
    <t>Combustibles y Energía</t>
  </si>
  <si>
    <t>Carbón y Otros Combustibles Minerales Sólidos</t>
  </si>
  <si>
    <t>Petróleo y Gas Natural (Hidrocarburos)</t>
  </si>
  <si>
    <t>Combustibles Nucleares</t>
  </si>
  <si>
    <t>Otros Combustibles</t>
  </si>
  <si>
    <t>Electricidad</t>
  </si>
  <si>
    <t>Energía no Eléctrica</t>
  </si>
  <si>
    <t>Minería, Manufacturas y Construcción</t>
  </si>
  <si>
    <t>Extracción de Recursos Minerales excepto los Combustibles Minerales</t>
  </si>
  <si>
    <t>Manufacturas</t>
  </si>
  <si>
    <t>Construcción</t>
  </si>
  <si>
    <t>Transporte</t>
  </si>
  <si>
    <t>Transporte por Carretera</t>
  </si>
  <si>
    <t>Transporte por Agua y Puertos</t>
  </si>
  <si>
    <t>Transporte por Ferrocarril</t>
  </si>
  <si>
    <t>Transporte Aéreo</t>
  </si>
  <si>
    <t>Transporte por Oleoductos y Gasoductos y Otros Sistemas de Transporte</t>
  </si>
  <si>
    <t>Otros Relacionados con Transporte</t>
  </si>
  <si>
    <t>Comunicaciones</t>
  </si>
  <si>
    <t>Turismo</t>
  </si>
  <si>
    <t>Hoteles y Restaurantes</t>
  </si>
  <si>
    <t>Ciencia, Tecnología e Innovación</t>
  </si>
  <si>
    <t>Investigación Científica</t>
  </si>
  <si>
    <t>Desarrollo Tecnológico</t>
  </si>
  <si>
    <t>Servicios Científicos y Tecnológicos</t>
  </si>
  <si>
    <t>Innovación</t>
  </si>
  <si>
    <t>Otras Industrias y Otros Asuntos Económicos</t>
  </si>
  <si>
    <t>Comercio, Distribución, Almacenamiento y Depósito</t>
  </si>
  <si>
    <t>Otras Industrias</t>
  </si>
  <si>
    <t>Otros Asuntos Económicos</t>
  </si>
  <si>
    <t>OTRAS NO CLASIFICADAS EN FUNCIONES ANTERIORES</t>
  </si>
  <si>
    <t>Transacciones de la Deuda Pública / Costo Financiero de la Deuda</t>
  </si>
  <si>
    <t>Deuda Pública Interna</t>
  </si>
  <si>
    <t>Deuda Pública Externa</t>
  </si>
  <si>
    <t>Transferencias, Participaciones y Aportaciones entre Diferentes Niveles y Ordenes de Gobierno</t>
  </si>
  <si>
    <t>Transferencias entre Diferentes Niveles y Ordenes de Gobierno</t>
  </si>
  <si>
    <t>Participaciones entre Diferentes Niveles y Ordenes de Gobierno</t>
  </si>
  <si>
    <t>Aportaciones entre Diferentes Niveles y Ordenes de Gobierno</t>
  </si>
  <si>
    <t>Saneamiento del Sistema Financiero</t>
  </si>
  <si>
    <t>Apoyos IPAB</t>
  </si>
  <si>
    <t>Banca de Desarrollo</t>
  </si>
  <si>
    <t>Apoyo a los programas de reestructura en unidades de inversión (UDIS)</t>
  </si>
  <si>
    <t>Adeudos de Ejercicios Fiscales Anteriores</t>
  </si>
  <si>
    <t xml:space="preserve">RAMO 33 FORTAMUN </t>
  </si>
  <si>
    <t>Aportaciones a la Cruz Roja</t>
  </si>
  <si>
    <t>Aportaciones a Bomberos</t>
  </si>
  <si>
    <t>Aportaciones al Instituto de la Juventud Regia</t>
  </si>
  <si>
    <t>Aportaciones al Instituto de las Mujeres Regias</t>
  </si>
  <si>
    <t>Aportaciones al IMPLANC</t>
  </si>
  <si>
    <t>Seguridad Pública Municipal</t>
  </si>
  <si>
    <t>Finanzas Públicas</t>
  </si>
  <si>
    <t>Movilidad</t>
  </si>
  <si>
    <t>Difusión Institucional</t>
  </si>
  <si>
    <t>Control Interno</t>
  </si>
  <si>
    <t>Control Urbano</t>
  </si>
  <si>
    <t>Justicia Municipal</t>
  </si>
  <si>
    <t>Mejora Regulatoria</t>
  </si>
  <si>
    <t>Desarrollo Ambiental</t>
  </si>
  <si>
    <t>Planeación Urbana</t>
  </si>
  <si>
    <t>No Programable</t>
  </si>
  <si>
    <t>Combate a la Pobreza</t>
  </si>
  <si>
    <t>Vinculación y Participación Ciudadana</t>
  </si>
  <si>
    <t>Promoción e Impulso al Deporte y la Recreación</t>
  </si>
  <si>
    <t>Servicios Públicos de Calidad</t>
  </si>
  <si>
    <t>Organización de la Administración  Pública</t>
  </si>
  <si>
    <t>Promoción, Planeación y Supervisión de Obras Públicas</t>
  </si>
  <si>
    <t>Construcción y Mantenimiento de Calles</t>
  </si>
  <si>
    <t>Protección a la Infancia y Adolescencia</t>
  </si>
  <si>
    <t>Promoción e Impulso al Desarrollo Cultural</t>
  </si>
  <si>
    <t>Formación y Profesionalización Policial</t>
  </si>
  <si>
    <t>Sistemas Informáticos y Recursos Tecnológicos</t>
  </si>
  <si>
    <t>Inspección y Vigilancia de Espacios Destinados al Comercio y Venta, Expendio o Consumo de Bebidas Alcohólicas</t>
  </si>
  <si>
    <t>Transparencia y Acceso a la Información</t>
  </si>
  <si>
    <t>Promoción a la Salud</t>
  </si>
  <si>
    <t>Bienestar Familiar y Comunitario</t>
  </si>
  <si>
    <t>Promoción e Impulso al Empleo y Desarrollo Empresarial</t>
  </si>
  <si>
    <t>Prevención  del Delito</t>
  </si>
  <si>
    <t>Combate a la Corrupción</t>
  </si>
  <si>
    <t>Asistencia Social y Alimentaria</t>
  </si>
  <si>
    <t>Atención al Adulto Mayor y a las Personas con Discapacidad</t>
  </si>
  <si>
    <t>Perspectiva de Género II</t>
  </si>
  <si>
    <t>Fomento a la Inversión de Empresas</t>
  </si>
  <si>
    <t>Promoción y Fomento al Turismo</t>
  </si>
  <si>
    <t>Desarrollo Integral de la Juventud</t>
  </si>
  <si>
    <t>Evaluación del Desempeño de Recursos Públicos</t>
  </si>
  <si>
    <t>Desarrollo Integral de Las Mujeres</t>
  </si>
  <si>
    <t>Capacitación y Profesionalización</t>
  </si>
  <si>
    <t>FEDERALES</t>
  </si>
  <si>
    <t>MUNICIPALES</t>
  </si>
  <si>
    <t>MONTO TOTAL</t>
  </si>
  <si>
    <t>Clasificación por Fuente de Financiamiento</t>
  </si>
  <si>
    <t>Ayuntamiento</t>
  </si>
  <si>
    <t>Oficina Ejecutiva Del Presidente Municipal</t>
  </si>
  <si>
    <t xml:space="preserve">Secretaría Del Ayuntamiento             </t>
  </si>
  <si>
    <t xml:space="preserve">Tesoreria Municipal                     </t>
  </si>
  <si>
    <t xml:space="preserve">Secretaría de La Contraloria            </t>
  </si>
  <si>
    <t xml:space="preserve">Secretaría de Obras Publicas            </t>
  </si>
  <si>
    <t xml:space="preserve">Secretaría Desarrollo Urbano y Ecología </t>
  </si>
  <si>
    <t>Secretaría de Desarrollo Humano y Social</t>
  </si>
  <si>
    <t xml:space="preserve">Secretaría de Administración            </t>
  </si>
  <si>
    <t xml:space="preserve">Programa de Previsión Social            </t>
  </si>
  <si>
    <t xml:space="preserve">Secretaría de Seg. Pública y Vialidad   </t>
  </si>
  <si>
    <t>Sistema Para El Desarrollo Integral de La Familia</t>
  </si>
  <si>
    <t xml:space="preserve">Secretaría de Desarrollo Económico      </t>
  </si>
  <si>
    <t xml:space="preserve">Secretaría de Servicios Públicos        </t>
  </si>
  <si>
    <t>Secretaría de Infraestructura Vial</t>
  </si>
  <si>
    <t xml:space="preserve">Fondo de Aportaciones para la Infraestructura Social Municipal (FISM) </t>
  </si>
  <si>
    <t xml:space="preserve">Fondo de Aportaciones para el Fortalecimiento de los Municipios y de las Demarcaciones Territoriales del Distrito Federal (FORTAMUN) </t>
  </si>
  <si>
    <t>Aportaciones (Ramo 33)</t>
  </si>
  <si>
    <r>
      <t>1</t>
    </r>
    <r>
      <rPr>
        <sz val="10"/>
        <color theme="1"/>
        <rFont val="Arial"/>
        <family val="2"/>
      </rPr>
      <t>. Los importes corresponden a los egresos totales devengados.</t>
    </r>
  </si>
  <si>
    <r>
      <t>2</t>
    </r>
    <r>
      <rPr>
        <sz val="10"/>
        <color theme="1"/>
        <rFont val="Arial"/>
        <family val="2"/>
      </rPr>
      <t xml:space="preserve">. Los importes corresponden a los egresos devengados al cierre trimestral más reciente disponible y estimados para el resto del ejercicio. </t>
    </r>
  </si>
  <si>
    <t>º</t>
  </si>
  <si>
    <t>Perspectiva de Género I</t>
  </si>
  <si>
    <t>Analitico de Plazas</t>
  </si>
  <si>
    <t>#</t>
  </si>
  <si>
    <t>Área/</t>
  </si>
  <si>
    <t>PUESTO/OPLAZA</t>
  </si>
  <si>
    <t>Numero de Plazas</t>
  </si>
  <si>
    <t>SALARIO</t>
  </si>
  <si>
    <t>CONFIANZA</t>
  </si>
  <si>
    <t>SINDICALIZADOS</t>
  </si>
  <si>
    <t>HONORARIOS</t>
  </si>
  <si>
    <t>Departamento*</t>
  </si>
  <si>
    <t>De</t>
  </si>
  <si>
    <t>Hasta</t>
  </si>
  <si>
    <t>ADMINISTRACION CENTRAL</t>
  </si>
  <si>
    <t>2DO. VOCAL</t>
  </si>
  <si>
    <t>ABOGADO</t>
  </si>
  <si>
    <t>ACTUARIO</t>
  </si>
  <si>
    <t>ADMINISTRADOR</t>
  </si>
  <si>
    <t>ADMINISTRATIVO</t>
  </si>
  <si>
    <t>ALBANIL</t>
  </si>
  <si>
    <t>ALMACENISTA</t>
  </si>
  <si>
    <t>ANALISTA</t>
  </si>
  <si>
    <t>ANALISTA INVESTIGADOR B</t>
  </si>
  <si>
    <t>ANALISTA INVESTIGADOR C</t>
  </si>
  <si>
    <t>ARCHIVISTA</t>
  </si>
  <si>
    <t>ASESOR</t>
  </si>
  <si>
    <t>ASISTENTE</t>
  </si>
  <si>
    <t>ATENCION Y ORIENTACION AL CIUDADANO</t>
  </si>
  <si>
    <t>AUDITOR</t>
  </si>
  <si>
    <t>AUXILIAR</t>
  </si>
  <si>
    <t>AYUDANTE</t>
  </si>
  <si>
    <t>BARRENDERO</t>
  </si>
  <si>
    <t>BIBLIOTECARIO</t>
  </si>
  <si>
    <t>CADETE</t>
  </si>
  <si>
    <t>CAJERO</t>
  </si>
  <si>
    <t>CAMAROGRAFO T V</t>
  </si>
  <si>
    <t>CAPTURADOR</t>
  </si>
  <si>
    <t>CAPTURISTA</t>
  </si>
  <si>
    <t>CARPINTERO</t>
  </si>
  <si>
    <t>CHOFER</t>
  </si>
  <si>
    <t>COCINERO</t>
  </si>
  <si>
    <t>COMISARIO EN JEFE</t>
  </si>
  <si>
    <t>COMISARIO GENERAL</t>
  </si>
  <si>
    <t>COMUNITY EN OFICINA</t>
  </si>
  <si>
    <t>CONCERTADOR</t>
  </si>
  <si>
    <t>CONTRALOR MUNICIPAL</t>
  </si>
  <si>
    <t>COORDINADOR</t>
  </si>
  <si>
    <t>COTIZADOR</t>
  </si>
  <si>
    <t>CREMADOR</t>
  </si>
  <si>
    <t>CRIMINOLOGO</t>
  </si>
  <si>
    <t>CUSTODIO</t>
  </si>
  <si>
    <t>DEFENSORA MUNICIPAL</t>
  </si>
  <si>
    <t>DELEGADO</t>
  </si>
  <si>
    <t>DERMATOLOGO</t>
  </si>
  <si>
    <t>DESATORADOR</t>
  </si>
  <si>
    <t>DIBUJANTE</t>
  </si>
  <si>
    <t>DICTAMINADOR</t>
  </si>
  <si>
    <t>DIRECTOR</t>
  </si>
  <si>
    <t>DIRECTOR GENERAL</t>
  </si>
  <si>
    <t>DISEÑADOR</t>
  </si>
  <si>
    <t>EDUCADORA</t>
  </si>
  <si>
    <t>EJECUTIVO ENLACE</t>
  </si>
  <si>
    <t>EJECUTOR</t>
  </si>
  <si>
    <t>ELECTRICISTA</t>
  </si>
  <si>
    <t>ELEMENTO OPERATIVO</t>
  </si>
  <si>
    <t xml:space="preserve">EMPLEADO TECNICO 2 </t>
  </si>
  <si>
    <t>ENCARGADO</t>
  </si>
  <si>
    <t>ENDEREZADOR</t>
  </si>
  <si>
    <t>ENFERMERA (O)</t>
  </si>
  <si>
    <t>ENGRASADOR</t>
  </si>
  <si>
    <t>ENLACE ADMINISTRATIVO</t>
  </si>
  <si>
    <t>ENLACE DE PRENSA</t>
  </si>
  <si>
    <t>FISIOTERAPEUTA</t>
  </si>
  <si>
    <t>FOTOGRAFO</t>
  </si>
  <si>
    <t>FUMIGADOR</t>
  </si>
  <si>
    <t>GUARDIA</t>
  </si>
  <si>
    <t>HONORARIOS ASIMILABLES A SUELDO</t>
  </si>
  <si>
    <t>INSPECTOR</t>
  </si>
  <si>
    <t>INSTRUCTOR</t>
  </si>
  <si>
    <t>INTENDENTE</t>
  </si>
  <si>
    <t>JARDINERO</t>
  </si>
  <si>
    <t>JEFE</t>
  </si>
  <si>
    <t>JEFE DE LA OFICINA EJECUTIVA</t>
  </si>
  <si>
    <t>JUEZ CALIFICADOR</t>
  </si>
  <si>
    <t>LLANTERO</t>
  </si>
  <si>
    <t>MAESTRA (O)</t>
  </si>
  <si>
    <t>MANTENIMIENTO</t>
  </si>
  <si>
    <t>MAYORDOMO</t>
  </si>
  <si>
    <t>MECANICO</t>
  </si>
  <si>
    <t>MEDICO ESPECIALISTA</t>
  </si>
  <si>
    <t>MEDICO GENERAL</t>
  </si>
  <si>
    <t>MENSAJERO</t>
  </si>
  <si>
    <t>MINISTRO EJECUTOR</t>
  </si>
  <si>
    <t>MUSICO</t>
  </si>
  <si>
    <t>NINERA</t>
  </si>
  <si>
    <t>NOTIFICADOR</t>
  </si>
  <si>
    <t>NUTRIOLOGA</t>
  </si>
  <si>
    <t>ODONTOLOGO</t>
  </si>
  <si>
    <t>OFICIAL ADMINISTRATIVO</t>
  </si>
  <si>
    <t>OFICIAL CRUCERO</t>
  </si>
  <si>
    <t>OFICIAL MOTOCICLISTA</t>
  </si>
  <si>
    <t>OFICIAL OPERATIVO</t>
  </si>
  <si>
    <t>OFICIAL PATRULLERO</t>
  </si>
  <si>
    <t>OPERADOR</t>
  </si>
  <si>
    <t>PARAMEDICO</t>
  </si>
  <si>
    <t>PELUQUERO</t>
  </si>
  <si>
    <t>PEON</t>
  </si>
  <si>
    <t>PINTOR</t>
  </si>
  <si>
    <t>PLOMERO</t>
  </si>
  <si>
    <t>POLICIA</t>
  </si>
  <si>
    <t>POLICIA 1ERO</t>
  </si>
  <si>
    <t>POLICIA 2DO</t>
  </si>
  <si>
    <t>POLICIA 3ERO</t>
  </si>
  <si>
    <t>PRESIDENTE DE BOX PROFESIONAL</t>
  </si>
  <si>
    <t>PRESIDENTE DE LUCHA LIBRE PROFESIONAL</t>
  </si>
  <si>
    <t>PRESIDENTE DE TUTELAS</t>
  </si>
  <si>
    <t>PRESIDENTE MUNICIPAL</t>
  </si>
  <si>
    <t>PRESIDENTE TRIBUNAL ARBITRAJE</t>
  </si>
  <si>
    <t xml:space="preserve">PROFESIONAL ESPECIALISTA </t>
  </si>
  <si>
    <t xml:space="preserve">PROFESIONAL TEC ADMTVO </t>
  </si>
  <si>
    <t>PROGRAMADOR</t>
  </si>
  <si>
    <t>PROMOTOR</t>
  </si>
  <si>
    <t>PROYECTISTA</t>
  </si>
  <si>
    <t>PSICOLOGO</t>
  </si>
  <si>
    <t xml:space="preserve">QUIMICO </t>
  </si>
  <si>
    <t>RASTRILLERO</t>
  </si>
  <si>
    <t>RECEPCIONISTA</t>
  </si>
  <si>
    <t>RECOLECTOR</t>
  </si>
  <si>
    <t>REDACTOR</t>
  </si>
  <si>
    <t>REGIDOR</t>
  </si>
  <si>
    <t>RELOJERO</t>
  </si>
  <si>
    <t>REPRESENTANTE</t>
  </si>
  <si>
    <t>RESPONSABLE DE ÁREA</t>
  </si>
  <si>
    <t>REVISOR ISAI</t>
  </si>
  <si>
    <t>SALVAVIDAS</t>
  </si>
  <si>
    <t xml:space="preserve">SECRETARIA </t>
  </si>
  <si>
    <t>SECRETARIO</t>
  </si>
  <si>
    <t>SECRETARIO GENERAL S.U.T.S.M.M.</t>
  </si>
  <si>
    <t>SECRETARIO S.U.T.S.M.M.</t>
  </si>
  <si>
    <t>SECRETARIO TRIBUNAL</t>
  </si>
  <si>
    <t>SEGURIDAD INTERNA</t>
  </si>
  <si>
    <t xml:space="preserve">SINDICO </t>
  </si>
  <si>
    <t>SOLDADOR</t>
  </si>
  <si>
    <t>SOPORTE TECNICO</t>
  </si>
  <si>
    <t>SUB-JEFE ENFERMERIA</t>
  </si>
  <si>
    <t>SUBOFICIAL</t>
  </si>
  <si>
    <t>SUPERVISOR</t>
  </si>
  <si>
    <t>TECNICO</t>
  </si>
  <si>
    <t>TECNICO RADIOLOGO</t>
  </si>
  <si>
    <t>TELEFONISTA</t>
  </si>
  <si>
    <t>TESORERO MUNICIPAL</t>
  </si>
  <si>
    <t>TORNILLERO</t>
  </si>
  <si>
    <t>TRABAJADOR (A) SOCIAL</t>
  </si>
  <si>
    <t>VELADOR</t>
  </si>
  <si>
    <t>VERIFICADOR</t>
  </si>
  <si>
    <t>VETERINARIO</t>
  </si>
  <si>
    <t>VIGILANTE</t>
  </si>
  <si>
    <t>VOCAL DE TUTELAS</t>
  </si>
  <si>
    <t>JEFE ZONA</t>
  </si>
  <si>
    <t>ANEXO I</t>
  </si>
  <si>
    <t>OF. No. DRH-2080/2019</t>
  </si>
  <si>
    <t>Tabulador de Prestaciones Salariales y Sindicales</t>
  </si>
  <si>
    <t>Disposición Jurídica / Cláusula del Convenio</t>
  </si>
  <si>
    <t>Concepto</t>
  </si>
  <si>
    <t>Importe</t>
  </si>
  <si>
    <t>Aplicación</t>
  </si>
  <si>
    <t>CLÁUSULA TERCERA DEL ACUERDO ADMINISTRATIVO PARA LOS TRABAJADORES DE BASE NO SINDICALIZADOS Y DE LOS TRABAJADORES DE CONFIANZA, ADSCRITOS A LA ADMINISTRACIÓN PÚBLICA DEL MUNICIPIO DE MONTERREY</t>
  </si>
  <si>
    <t>PRIMA VACACIONAL PERSONAL DE CONFIANZA</t>
  </si>
  <si>
    <t>86% DE 20 DÍAS DE SALARIO</t>
  </si>
  <si>
    <t>10 DÍAS EN DICIEMBRE Y 10 DÍAS EN SEMANA SANTA</t>
  </si>
  <si>
    <t>CLÁUSULA 18 -B DEL CONVENIO LABORAL VIGENTE</t>
  </si>
  <si>
    <t>PRIMA VACACIONAL PERSONAL SINDICALIZADO
EN EL CASO DE JUBILADOS Y PENSIONADOS, ESTA PRESTACIÓN APLICA BAJO EL CONCEPTO DE COMPENSACIÓN ANUAL</t>
  </si>
  <si>
    <t>86% DE 30 DÍAS DE SALARIO</t>
  </si>
  <si>
    <t>15 DÍAS EN DICIEMBRE Y 15 DÍAS EN SEMANA SANTA</t>
  </si>
  <si>
    <t>CLÁUSULA 18 -C DEL CONVENIO LABORAL VIGENTE</t>
  </si>
  <si>
    <t>PRIMA DOMINICAL</t>
  </si>
  <si>
    <t>86.5% SOBRE EL SALARIO TABULADO DE UN DIA</t>
  </si>
  <si>
    <t>QUINCENAL POR INCIDENCIA</t>
  </si>
  <si>
    <t>CLÁUSULA 21 DEL CONVENIO LABORAL VIGENTE</t>
  </si>
  <si>
    <t>APOYO ECONÓMICO PARA LA COMPRA DE ARTÍCULOS PROPIOS PARA EL CUIDADO DEL RECIÉN NACIDO</t>
  </si>
  <si>
    <t>POR EVENTO</t>
  </si>
  <si>
    <t>CLÁUSULA 24 DEL CONVENIO LABORAL VIGENTE</t>
  </si>
  <si>
    <t>INDEMNIZACIÓN POR INCAPACIDAD TOTAL PERMANENTE POR RIESGO PROFESIONAL DE UN TRABAJADOR</t>
  </si>
  <si>
    <t>165 MESES DE SALARIO TABULADO</t>
  </si>
  <si>
    <t>MENSUAL POR EL TIEMPO ESTABLECIDO</t>
  </si>
  <si>
    <t>CLÁUSULA 25 -B DEL CONVENIO LABORAL VIGENTE</t>
  </si>
  <si>
    <t>INCREMENTO PARA TODO EL TRABAJADOR QUE PASE A LA NÓMINA DE JUBILADOS Y PENSIONADOS.</t>
  </si>
  <si>
    <t>POR ÚNICA VEZ AL MOMENTO DE LA JUBILACIÓN O PENSIÓN</t>
  </si>
  <si>
    <t>ARTÍCULO 87 LFT
CLÁUSULA PRIMERA DEL ACUERDO ADMINISTRATIVO PARA LOS TRABAJADORES DE BASE NO SINDICALIZADOS Y DE LOS TRABAJADORES DE CONFIANZA, ADSCRITOS A LA ADMINISTRACIÓN PÚBLICA DEL MUNICIPIO DE MONTERREY</t>
  </si>
  <si>
    <t>AGUINALDO PERSONAL DE CONFIANZA</t>
  </si>
  <si>
    <t xml:space="preserve">60 DÍAS DE SALARIO PARA EL ALCALDE, SÍNDICOS, REGIDORES, SECRETARIOS Y DIRECTORES
45 DÍAS DE SALARIO PARA LOS TRABAJADORES DE BASE NO SINDICALIZADOS Y  LOS TRABAJADORES DE CONFIANZA
</t>
  </si>
  <si>
    <t xml:space="preserve">
30 DÍAS EN LA PRIMERA QUINCENA DEL MES DE DICIEMBRE DEL AÑO QUE CORRESPONDA ESTA PRESTACIÓN.
30 DÍAS (ALCALDE, SÍNDICOS, REGIDORES, SECRETARIOS Y DIRECTORES) Y 15 DÍAS (TRABAJADORES DE BASE NO SINDICALIZADOS ASÍ COMO PARA LOS TRABAJADORES DE CONFIANZA)  EN LA SEGUNDA QUINCENA DE FEBRERO DEL AÑO SIGUIENTE A QUE CORRESPONDA LA PRESTACIÓN.
30 DÍAS EN LA PRIMERA QUINCENA DEL MES DE DICIEMBRE DEL AÑO QUE CORRESPONDA ESTA PRESTACIÓN.
30 DÍAS (ALCALDE, SÍNDICOS, REGIDORES, SECRETARIOS Y DIRECTORES) Y 15 DÍAS (TRABAJADORES DE BASE NO SINDICALIZADOS ASÍ COMO PARA LOS TRABAJADORES DE CONFIANZA)  EN LA SEGUNDA QUINCENA DE FEBRERO DEL AÑO SIGUIENTE A QUE CORRESPONDA LA PRESTACIÓN.
</t>
  </si>
  <si>
    <t>CLÁUSULA 26 DEL CONVENIO LABORAL VIGENTE</t>
  </si>
  <si>
    <t>AGUINALDO PERSONAL SINDICALIZADO</t>
  </si>
  <si>
    <t>60 DÍAS DE SALARIO NOMINAL VIGENTE</t>
  </si>
  <si>
    <t xml:space="preserve">
30 DÍAS EN LA PRIMERA QUINCENA DEL MES DE DICIEMBRE DEL AÑO QUE CORRESPONDA ESTA PRESTACIÓN.
30 DÍAS EN LA SEGUNDA QUINCENA DE FEBRERO DEL AÑO SIGUIENTE A QUE CORRESPONDA LA PRESTACIÓN.
</t>
  </si>
  <si>
    <t>CLÁUSULA 26- B DEL CONVENIO LABORAL VIGENTE</t>
  </si>
  <si>
    <t xml:space="preserve">COMPLEMENTO DE AGUINALDO </t>
  </si>
  <si>
    <t>ANUAL
2a. QUINCENA DE JULIO</t>
  </si>
  <si>
    <t>CLÁUSULA 27 DEL CONVENIO LABORAL VIGENTE</t>
  </si>
  <si>
    <t xml:space="preserve"> BONO DE DESPENSA </t>
  </si>
  <si>
    <t>MENSUAL
2A. QUINCENA DE CADA MES</t>
  </si>
  <si>
    <t>CLÁUSULA 27 BIS DEL CONVENIO LABORAL VIGENTE</t>
  </si>
  <si>
    <t>BONO ANUAL PARA APOYO A LA ECONOMÍA DEL TRABAJADOR Y SU FAMILIA</t>
  </si>
  <si>
    <t>ANUAL
1A. QUINCENA DE AGOSTO</t>
  </si>
  <si>
    <t>CLÁUSULA 28 DEL CONVENIO LABORAL VIGENTE</t>
  </si>
  <si>
    <t>AYUDA ECONÓMICA PARA SOLVENTAR LOS GASTOS DERIVADOS DE LOS SERVICIOS PÚBLICOS DOMICILIARIOS TALES COMO AGUA POTABLE, ENERGÍA ELÉCTRICA, ETC.,</t>
  </si>
  <si>
    <t>MENSUAL
1A. QUINCENA DE CADA MES</t>
  </si>
  <si>
    <t>CLÁUSULA 29 DEL CONVENIO LABORAL VIGENTE</t>
  </si>
  <si>
    <t xml:space="preserve">AYUDA PARA CUBRIR GASTOS DE TRANSPORTE COLECTIVO. </t>
  </si>
  <si>
    <t>QUINCENAL</t>
  </si>
  <si>
    <t>CLÁUSULA 31 DEL CONVENIO LABORAL VIGENTE</t>
  </si>
  <si>
    <t>APOYO ECONÓMICO PARA LA VIUDA DEL TRABAJADOR DE 30 DÍAS DE SALARIO MÍNIMO GENERAL VIGENTE</t>
  </si>
  <si>
    <t>54 MESES</t>
  </si>
  <si>
    <t>QUINCENAL DURANTE EL TIEMPO ESTABLECIDO</t>
  </si>
  <si>
    <t>CLÁUSULA 35 DEL CONVENIO LABORAL VIGENTE</t>
  </si>
  <si>
    <t>COMPENSACIÓN POR JUBILACIÓN PARA CADA TRABAJADOR POR SERVICIOS ININTERRUMPIDOS</t>
  </si>
  <si>
    <t>POR EVENTO ÚNICO AL MOMENTO DE JUBILARSE</t>
  </si>
  <si>
    <t>CLÁUSULA 37 -A DEL CONVENIO LABORAL VIGENTE</t>
  </si>
  <si>
    <t>PREMIO ECONÓMICO POR ANTIGÜEDAD LABORAL ININTERRUMPIDA</t>
  </si>
  <si>
    <t>POR EVENTO ÚNICO</t>
  </si>
  <si>
    <t>CLÁUSULA 37 -B DEL CONVENIO LABORAL VIGENTE</t>
  </si>
  <si>
    <t>PAGO PROPORCIONAL POR PENSIÓN ANTICIPADA DEL TRABAJADOR POR RAZONES DE SALUD</t>
  </si>
  <si>
    <t>CLÁUSULA 38 DEL CONVENIO LABORAL VIGENTE</t>
  </si>
  <si>
    <t>PAGO AL TRABAJADOR POR CONCEPTO DE AYUDA ECONÓMICA PARA GASTOS DE DEFUNCIÓN,  EN CASO DE MUERTE DE ASCENDIENTES (PADRE Y MADRE), CÓNYUGE E HIJOS SOLTEROS MENORES DE 18 DIECIOCHO AÑOS Y HASTA 21 VEINTIÚN AÑOS SI SON ESTUDIANTES, O HIJOS NO NATOS QUE REQUIERAN Y UTILICEN SERVICIOS FUNERARIOS</t>
  </si>
  <si>
    <t xml:space="preserve">POR EVENTO </t>
  </si>
  <si>
    <t>CLÁUSULA 39 DEL CONVENIO LABORAL VIGENTE</t>
  </si>
  <si>
    <t>PREMIO DE PUNTUALIDAD Y ASISTENCIA</t>
  </si>
  <si>
    <t>MENSUAL 
1A. QUINCENA DEL MES 
POR INCIDENCIA</t>
  </si>
  <si>
    <t>CLÁUSULA 40 DEL CONVENIO LABORAL VIGENTE</t>
  </si>
  <si>
    <t>APOYO  A LOS CHOFERES Y OPERADORES DE MAQUINARIA PESADA Y LIVIANA DEL DEPARTAMENTO DE VÍAS PÚBLICAS</t>
  </si>
  <si>
    <t>CLÁUSULA 56 -A DEL CONVENIO LABORAL VIGENTE</t>
  </si>
  <si>
    <t>BONO ANUAL PARA EL TRABAJADOR EN LA QUINCENA DE LA FIRMA DEL CONVENIO.</t>
  </si>
  <si>
    <t>ANUAL
EN LA QUINCENA DE LA FIRMA DEL CONVENIO LABORAL</t>
  </si>
  <si>
    <t>CLÁUSULA 56 -B DEL CONVENIO LABORAL VIGENTE</t>
  </si>
  <si>
    <t>BONO ANUAL COMO APOYO AL SALARIO</t>
  </si>
  <si>
    <t>ANUAL
1A. QUINCENA DE JUNIO</t>
  </si>
  <si>
    <t>CLÁUSULA 63 DEL CONVENIO LABORAL VIGENTE</t>
  </si>
  <si>
    <t>COMPENSACIÓN MENSUAL PARA APOYO DE FUNCIONES  QUE REALIZAN LOS DELEGADOS SINDICALES.</t>
  </si>
  <si>
    <t>CLÁUSULA 66 DEL CONVENIO LABORAL VIGENTE</t>
  </si>
  <si>
    <t xml:space="preserve">APOYO PARA LOS TRABAJADORES ACTIVOS, PENSIONADOS Y JUBILADOS DE 70 AÑOS Y MÁS </t>
  </si>
  <si>
    <t>Erogaciones</t>
  </si>
  <si>
    <t>SERVICIO MEDICO, CLINICA MUNICIPAL DE MONTERREY</t>
  </si>
  <si>
    <t xml:space="preserve">7% DEL SALARIO </t>
  </si>
  <si>
    <t>PARA TRABAJADORES ACTIVOS, JUBILADOS Y PENSIONADOS</t>
  </si>
  <si>
    <t>LEY DEL IMPUESTO SOBRE LA RENTA</t>
  </si>
  <si>
    <t>RETENCION DE ISR</t>
  </si>
  <si>
    <t>RETENCION DE ISR CONFORME LEY VIGENTE</t>
  </si>
  <si>
    <t>Tabulador de Pagos A Pensionados, Jubilados y Beneficiarias</t>
  </si>
  <si>
    <t>CATEGORIAS</t>
  </si>
  <si>
    <t xml:space="preserve">Numero de </t>
  </si>
  <si>
    <t>Plazas</t>
  </si>
  <si>
    <t>BENEFICIARIA</t>
  </si>
  <si>
    <t>JUBILADO CONFIANZA</t>
  </si>
  <si>
    <t>JUBILADO SINDICALIZADO</t>
  </si>
  <si>
    <t>PENSIONADO CONFIANZA</t>
  </si>
  <si>
    <t>PENSIONADO SINDICALIZADO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</si>
</sst>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8" formatCode="&quot;$&quot;#,##0.00;[Red]\-&quot;$&quot;#,##0.00"/>
    <numFmt numFmtId="44" formatCode="_-&quot;$&quot;* #,##0.00_-;\-&quot;$&quot;* #,##0.00_-;_-&quot;$&quot;* &quot;-&quot;??_-;_-@_-"/>
    <numFmt numFmtId="43" formatCode="_-* #,##0.00_-;\-* #,##0.00_-;_-* &quot;-&quot;??_-;_-@_-"/>
    <numFmt numFmtId="164" formatCode="_-&quot;$&quot;* #,##0.00000_-;\-&quot;$&quot;* #,##0.00000_-;_-&quot;$&quot;* &quot;-&quot;??_-;_-@_-"/>
    <numFmt numFmtId="165" formatCode="&quot;$&quot;###,###,###.00"/>
    <numFmt numFmtId="166" formatCode="0.0%"/>
  </numFmts>
  <fonts count="51"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rgb="FF3F3F3F"/>
      <name val="Calibri"/>
      <family val="2"/>
      <scheme val="minor"/>
    </font>
    <font>
      <sz val="12"/>
      <color rgb="FF3F3F3F"/>
      <name val="Calibri"/>
      <family val="2"/>
      <scheme val="minor"/>
    </font>
    <font>
      <sz val="12"/>
      <color theme="1"/>
      <name val="Calibri"/>
      <family val="2"/>
      <scheme val="minor"/>
    </font>
    <font>
      <sz val="12"/>
      <color rgb="FF000000"/>
      <name val="Calibri"/>
      <family val="2"/>
      <scheme val="minor"/>
    </font>
    <font>
      <sz val="12"/>
      <name val="Calibri"/>
      <family val="2"/>
      <scheme val="minor"/>
    </font>
    <font>
      <u/>
      <sz val="12"/>
      <color rgb="FF000000"/>
      <name val="Calibri"/>
      <family val="2"/>
      <scheme val="minor"/>
    </font>
    <font>
      <sz val="12"/>
      <color rgb="FF000000"/>
      <name val="Calibri"/>
      <family val="2"/>
    </font>
    <font>
      <sz val="12"/>
      <color rgb="FF000000"/>
      <name val="Agency FB"/>
      <family val="2"/>
    </font>
    <font>
      <sz val="12"/>
      <color theme="1"/>
      <name val="Cambria"/>
      <family val="1"/>
    </font>
    <font>
      <sz val="9"/>
      <color rgb="FF000000"/>
      <name val="Century Gothic"/>
      <family val="2"/>
    </font>
    <font>
      <sz val="9"/>
      <color theme="1"/>
      <name val="Century Gothic"/>
      <family val="2"/>
    </font>
    <font>
      <sz val="12"/>
      <color theme="1"/>
      <name val="Times New Roman"/>
      <family val="1"/>
    </font>
    <font>
      <sz val="11"/>
      <color rgb="FF000000"/>
      <name val="Calibri"/>
      <family val="2"/>
    </font>
    <font>
      <sz val="9"/>
      <color rgb="FFFF0000"/>
      <name val="Century Gothic"/>
      <family val="2"/>
    </font>
    <font>
      <sz val="11"/>
      <name val="Calibri"/>
      <family val="2"/>
      <scheme val="minor"/>
    </font>
    <font>
      <sz val="12"/>
      <color rgb="FF000000"/>
      <name val="Century Gothic"/>
      <family val="2"/>
    </font>
    <font>
      <sz val="12"/>
      <color theme="1"/>
      <name val="Century Gothic"/>
      <family val="2"/>
    </font>
    <font>
      <sz val="12"/>
      <color rgb="FF000000"/>
      <name val="Times New Roman"/>
      <family val="1"/>
    </font>
    <font>
      <sz val="12"/>
      <color theme="0"/>
      <name val="Calibri"/>
      <family val="2"/>
      <scheme val="minor"/>
    </font>
    <font>
      <sz val="9"/>
      <color theme="1"/>
      <name val="Calibri"/>
      <family val="2"/>
      <scheme val="minor"/>
    </font>
    <font>
      <sz val="10"/>
      <color theme="1"/>
      <name val="Calibri"/>
      <family val="2"/>
      <scheme val="minor"/>
    </font>
    <font>
      <sz val="11"/>
      <color rgb="FF000000"/>
      <name val="Calibri"/>
      <family val="2"/>
      <scheme val="minor"/>
    </font>
    <font>
      <u/>
      <sz val="11"/>
      <color theme="10"/>
      <name val="Calibri"/>
      <family val="2"/>
    </font>
    <font>
      <b/>
      <sz val="12"/>
      <color theme="1"/>
      <name val="Calibri"/>
      <family val="2"/>
      <scheme val="minor"/>
    </font>
    <font>
      <u/>
      <sz val="11"/>
      <color theme="11"/>
      <name val="Calibri"/>
      <family val="2"/>
      <scheme val="minor"/>
    </font>
    <font>
      <sz val="11"/>
      <color rgb="FFFF0000"/>
      <name val="Calibri"/>
      <family val="2"/>
      <scheme val="minor"/>
    </font>
    <font>
      <sz val="11"/>
      <color theme="0"/>
      <name val="Calibri"/>
      <family val="2"/>
      <scheme val="minor"/>
    </font>
    <font>
      <sz val="12"/>
      <color rgb="FFFF0000"/>
      <name val="Calibri"/>
      <family val="2"/>
      <scheme val="minor"/>
    </font>
    <font>
      <b/>
      <u/>
      <sz val="11"/>
      <color theme="1"/>
      <name val="Calibri"/>
      <family val="2"/>
      <scheme val="minor"/>
    </font>
    <font>
      <b/>
      <sz val="11"/>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b/>
      <i/>
      <sz val="11"/>
      <color theme="1"/>
      <name val="Calibri"/>
      <family val="2"/>
      <scheme val="minor"/>
    </font>
    <font>
      <b/>
      <sz val="11"/>
      <name val="Calibri"/>
      <family val="2"/>
      <scheme val="minor"/>
    </font>
    <font>
      <b/>
      <sz val="6"/>
      <color theme="1"/>
      <name val="Times New Roman"/>
      <family val="1"/>
    </font>
    <font>
      <b/>
      <vertAlign val="superscript"/>
      <sz val="6"/>
      <color theme="1"/>
      <name val="Times New Roman"/>
      <family val="1"/>
    </font>
    <font>
      <sz val="11"/>
      <color indexed="8"/>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vertAlign val="superscript"/>
      <sz val="10"/>
      <color theme="1"/>
      <name val="Arial"/>
      <family val="2"/>
    </font>
    <font>
      <sz val="10"/>
      <color theme="1"/>
      <name val="Arial"/>
      <family val="2"/>
    </font>
    <font>
      <b/>
      <sz val="9"/>
      <color theme="1"/>
      <name val="Calibri"/>
      <family val="2"/>
      <scheme val="minor"/>
    </font>
    <font>
      <b/>
      <sz val="9"/>
      <color indexed="8"/>
      <name val="Calibri"/>
      <family val="2"/>
      <scheme val="minor"/>
    </font>
    <font>
      <sz val="12"/>
      <color theme="1"/>
      <name val="Arial"/>
      <family val="2"/>
    </font>
  </fonts>
  <fills count="42">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7" tint="0.59999389629810485"/>
        <bgColor indexed="65"/>
      </patternFill>
    </fill>
    <fill>
      <patternFill patternType="solid">
        <fgColor theme="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80FF07"/>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CCCCFF"/>
        <bgColor indexed="64"/>
      </patternFill>
    </fill>
    <fill>
      <patternFill patternType="solid">
        <fgColor rgb="FFCCECFF"/>
        <bgColor indexed="64"/>
      </patternFill>
    </fill>
    <fill>
      <patternFill patternType="solid">
        <fgColor rgb="FFCCFFCC"/>
        <bgColor indexed="64"/>
      </patternFill>
    </fill>
    <fill>
      <patternFill patternType="solid">
        <fgColor rgb="FFFF99FF"/>
        <bgColor indexed="64"/>
      </patternFill>
    </fill>
    <fill>
      <patternFill patternType="solid">
        <fgColor rgb="FFFFFFCC"/>
        <bgColor indexed="64"/>
      </patternFill>
    </fill>
    <fill>
      <patternFill patternType="solid">
        <fgColor rgb="FFFFCC99"/>
        <bgColor indexed="64"/>
      </patternFill>
    </fill>
    <fill>
      <patternFill patternType="solid">
        <fgColor rgb="FFCC66FF"/>
        <bgColor indexed="64"/>
      </patternFill>
    </fill>
    <fill>
      <patternFill patternType="solid">
        <fgColor rgb="FFCCFFFF"/>
        <bgColor indexed="64"/>
      </patternFill>
    </fill>
    <fill>
      <patternFill patternType="solid">
        <fgColor rgb="FF00B050"/>
        <bgColor indexed="64"/>
      </patternFill>
    </fill>
    <fill>
      <patternFill patternType="solid">
        <fgColor rgb="FFFF3300"/>
        <bgColor indexed="64"/>
      </patternFill>
    </fill>
    <fill>
      <patternFill patternType="solid">
        <fgColor rgb="FFC00000"/>
        <bgColor indexed="64"/>
      </patternFill>
    </fill>
    <fill>
      <patternFill patternType="solid">
        <fgColor theme="4" tint="0.59999389629810485"/>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34998626667073579"/>
        <bgColor indexed="64"/>
      </patternFill>
    </fill>
  </fills>
  <borders count="25">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diagonal/>
    </border>
    <border>
      <left/>
      <right style="thin">
        <color indexed="64"/>
      </right>
      <top style="thin">
        <color indexed="64"/>
      </top>
      <bottom/>
      <diagonal/>
    </border>
    <border>
      <left/>
      <right style="thin">
        <color indexed="64"/>
      </right>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2" borderId="1" applyNumberFormat="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26" fillId="0" borderId="0" applyNumberFormat="0" applyFill="0" applyBorder="0" applyAlignment="0" applyProtection="0">
      <alignment vertical="top"/>
      <protection locked="0"/>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179">
    <xf numFmtId="0" fontId="0" fillId="0" borderId="0" xfId="0"/>
    <xf numFmtId="0" fontId="5" fillId="0" borderId="2" xfId="3" applyFont="1" applyFill="1" applyBorder="1" applyAlignment="1">
      <alignment horizontal="left" vertical="center"/>
    </xf>
    <xf numFmtId="0" fontId="7" fillId="0" borderId="2" xfId="0" applyFont="1" applyFill="1" applyBorder="1" applyAlignment="1">
      <alignment vertical="center" wrapText="1"/>
    </xf>
    <xf numFmtId="14" fontId="7" fillId="0" borderId="2" xfId="0" applyNumberFormat="1" applyFont="1" applyFill="1" applyBorder="1" applyAlignment="1">
      <alignment vertical="center" wrapText="1"/>
    </xf>
    <xf numFmtId="44" fontId="7" fillId="0" borderId="2" xfId="2" applyFont="1" applyFill="1" applyBorder="1" applyAlignment="1">
      <alignment vertical="center" wrapText="1"/>
    </xf>
    <xf numFmtId="0" fontId="8" fillId="0" borderId="2" xfId="0" applyFont="1" applyFill="1" applyBorder="1" applyAlignment="1">
      <alignment vertical="center"/>
    </xf>
    <xf numFmtId="14" fontId="7" fillId="0" borderId="2" xfId="0" applyNumberFormat="1" applyFont="1" applyFill="1" applyBorder="1" applyAlignment="1">
      <alignment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18" fillId="0" borderId="2" xfId="0" applyFont="1" applyFill="1" applyBorder="1" applyAlignment="1">
      <alignment vertical="center" wrapText="1"/>
    </xf>
    <xf numFmtId="43" fontId="18" fillId="0" borderId="2" xfId="1" applyFont="1" applyFill="1" applyBorder="1" applyAlignment="1">
      <alignment wrapText="1"/>
    </xf>
    <xf numFmtId="14" fontId="18" fillId="0" borderId="2" xfId="6" applyNumberFormat="1" applyFont="1" applyFill="1" applyBorder="1" applyAlignment="1">
      <alignment horizontal="center"/>
    </xf>
    <xf numFmtId="14" fontId="18" fillId="0" borderId="2" xfId="4" applyNumberFormat="1" applyFont="1" applyFill="1" applyBorder="1" applyAlignment="1">
      <alignment horizontal="center"/>
    </xf>
    <xf numFmtId="0" fontId="0" fillId="0" borderId="2" xfId="0" applyFont="1" applyFill="1" applyBorder="1"/>
    <xf numFmtId="44" fontId="0" fillId="0" borderId="2" xfId="0" applyNumberFormat="1" applyFont="1" applyFill="1" applyBorder="1"/>
    <xf numFmtId="0" fontId="6" fillId="0" borderId="0" xfId="0" applyFont="1" applyFill="1" applyBorder="1" applyAlignment="1">
      <alignment horizontal="left" vertical="center"/>
    </xf>
    <xf numFmtId="0" fontId="6" fillId="0" borderId="0" xfId="0" applyFont="1" applyFill="1" applyBorder="1" applyAlignment="1">
      <alignment vertical="center"/>
    </xf>
    <xf numFmtId="44" fontId="6" fillId="0" borderId="0" xfId="2" applyFont="1" applyFill="1" applyBorder="1" applyAlignment="1">
      <alignment horizontal="left" vertical="center"/>
    </xf>
    <xf numFmtId="0" fontId="6" fillId="0" borderId="0" xfId="0" applyFont="1" applyFill="1" applyBorder="1" applyAlignment="1">
      <alignment horizontal="center"/>
    </xf>
    <xf numFmtId="3" fontId="8" fillId="0" borderId="2" xfId="0" applyNumberFormat="1" applyFont="1" applyFill="1" applyBorder="1" applyAlignment="1">
      <alignment vertical="center" wrapText="1"/>
    </xf>
    <xf numFmtId="14" fontId="8" fillId="0" borderId="2" xfId="0" applyNumberFormat="1" applyFont="1" applyFill="1" applyBorder="1" applyAlignment="1">
      <alignment vertical="center" wrapText="1"/>
    </xf>
    <xf numFmtId="49" fontId="18" fillId="0" borderId="2" xfId="0" applyNumberFormat="1" applyFont="1" applyFill="1" applyBorder="1" applyAlignment="1"/>
    <xf numFmtId="0" fontId="22" fillId="7" borderId="2" xfId="3" applyFont="1" applyFill="1" applyBorder="1" applyAlignment="1">
      <alignment horizontal="center"/>
    </xf>
    <xf numFmtId="44" fontId="22" fillId="7" borderId="2" xfId="2" applyFont="1" applyFill="1" applyBorder="1" applyAlignment="1">
      <alignment horizontal="center" wrapText="1"/>
    </xf>
    <xf numFmtId="0" fontId="5" fillId="8" borderId="0" xfId="3" applyFont="1" applyFill="1" applyBorder="1" applyAlignment="1">
      <alignment horizontal="left" vertical="center"/>
    </xf>
    <xf numFmtId="0" fontId="5" fillId="8" borderId="2" xfId="3" applyFont="1" applyFill="1" applyBorder="1" applyAlignment="1">
      <alignment horizontal="left" vertical="center"/>
    </xf>
    <xf numFmtId="0" fontId="5" fillId="8" borderId="2" xfId="3" applyFont="1" applyFill="1" applyBorder="1" applyAlignment="1">
      <alignment vertical="center" wrapText="1"/>
    </xf>
    <xf numFmtId="0" fontId="5" fillId="8" borderId="2" xfId="3" applyFont="1" applyFill="1" applyBorder="1" applyAlignment="1">
      <alignment horizontal="left" vertical="center" wrapText="1"/>
    </xf>
    <xf numFmtId="49" fontId="5" fillId="8" borderId="2" xfId="3" applyNumberFormat="1" applyFont="1" applyFill="1" applyBorder="1" applyAlignment="1">
      <alignment horizontal="left" vertical="center"/>
    </xf>
    <xf numFmtId="43" fontId="5" fillId="8" borderId="2" xfId="1" applyFont="1" applyFill="1" applyBorder="1" applyAlignment="1">
      <alignment horizontal="left" vertical="center"/>
    </xf>
    <xf numFmtId="14" fontId="5" fillId="8" borderId="2" xfId="3" applyNumberFormat="1" applyFont="1" applyFill="1" applyBorder="1" applyAlignment="1">
      <alignment horizontal="center"/>
    </xf>
    <xf numFmtId="0" fontId="0" fillId="8" borderId="2" xfId="0" applyFont="1" applyFill="1" applyBorder="1"/>
    <xf numFmtId="44" fontId="0" fillId="8" borderId="2" xfId="0" applyNumberFormat="1" applyFont="1" applyFill="1" applyBorder="1"/>
    <xf numFmtId="44" fontId="5" fillId="8" borderId="2" xfId="2" applyFont="1" applyFill="1" applyBorder="1" applyAlignment="1">
      <alignment horizontal="left" vertical="center" wrapText="1"/>
    </xf>
    <xf numFmtId="0" fontId="7" fillId="8" borderId="2" xfId="0" applyFont="1" applyFill="1" applyBorder="1" applyAlignment="1">
      <alignment vertical="center" wrapText="1"/>
    </xf>
    <xf numFmtId="0" fontId="7" fillId="8" borderId="2" xfId="0" applyFont="1" applyFill="1" applyBorder="1" applyAlignment="1">
      <alignment horizontal="left" vertical="center" wrapText="1"/>
    </xf>
    <xf numFmtId="0" fontId="7" fillId="8" borderId="2" xfId="0" applyFont="1" applyFill="1" applyBorder="1" applyAlignment="1">
      <alignment horizontal="left" vertical="center"/>
    </xf>
    <xf numFmtId="43" fontId="7" fillId="8" borderId="2" xfId="1" applyFont="1" applyFill="1" applyBorder="1" applyAlignment="1">
      <alignment horizontal="left" vertical="center" wrapText="1"/>
    </xf>
    <xf numFmtId="0" fontId="7" fillId="8" borderId="2" xfId="0" applyFont="1" applyFill="1" applyBorder="1" applyAlignment="1">
      <alignment horizontal="center" wrapText="1"/>
    </xf>
    <xf numFmtId="44" fontId="7" fillId="8" borderId="2" xfId="2" applyFont="1" applyFill="1" applyBorder="1" applyAlignment="1">
      <alignment horizontal="left" vertical="center" wrapText="1"/>
    </xf>
    <xf numFmtId="14" fontId="7" fillId="8" borderId="2" xfId="0" applyNumberFormat="1" applyFont="1" applyFill="1" applyBorder="1" applyAlignment="1">
      <alignment horizontal="center" wrapText="1"/>
    </xf>
    <xf numFmtId="0" fontId="8" fillId="8" borderId="0" xfId="0" applyFont="1" applyFill="1" applyBorder="1" applyAlignment="1">
      <alignment horizontal="left" vertical="center"/>
    </xf>
    <xf numFmtId="0" fontId="8" fillId="8" borderId="2" xfId="0" applyFont="1" applyFill="1" applyBorder="1" applyAlignment="1">
      <alignment vertical="center" wrapText="1"/>
    </xf>
    <xf numFmtId="0" fontId="8" fillId="8" borderId="2" xfId="0" applyFont="1" applyFill="1" applyBorder="1" applyAlignment="1">
      <alignment horizontal="left" vertical="center" wrapText="1"/>
    </xf>
    <xf numFmtId="49" fontId="8" fillId="8" borderId="2" xfId="0" applyNumberFormat="1" applyFont="1" applyFill="1" applyBorder="1" applyAlignment="1">
      <alignment horizontal="left" vertical="center"/>
    </xf>
    <xf numFmtId="43" fontId="8" fillId="8" borderId="2" xfId="1" applyFont="1" applyFill="1" applyBorder="1" applyAlignment="1">
      <alignment horizontal="left" vertical="center"/>
    </xf>
    <xf numFmtId="14" fontId="8" fillId="8" borderId="2" xfId="6" applyNumberFormat="1" applyFont="1" applyFill="1" applyBorder="1" applyAlignment="1">
      <alignment horizontal="center"/>
    </xf>
    <xf numFmtId="14" fontId="8" fillId="8" borderId="2" xfId="4" applyNumberFormat="1" applyFont="1" applyFill="1" applyBorder="1" applyAlignment="1">
      <alignment horizontal="center"/>
    </xf>
    <xf numFmtId="44" fontId="8" fillId="8" borderId="2" xfId="2" applyFont="1" applyFill="1" applyBorder="1" applyAlignment="1">
      <alignment horizontal="left" vertical="center" wrapText="1"/>
    </xf>
    <xf numFmtId="0" fontId="15" fillId="8" borderId="2" xfId="0" applyFont="1" applyFill="1" applyBorder="1" applyAlignment="1">
      <alignment vertical="center" wrapText="1"/>
    </xf>
    <xf numFmtId="0" fontId="13" fillId="8" borderId="2" xfId="0" applyFont="1" applyFill="1" applyBorder="1" applyAlignment="1">
      <alignment horizontal="center" vertical="center"/>
    </xf>
    <xf numFmtId="0" fontId="13" fillId="8" borderId="2" xfId="0" applyFont="1" applyFill="1" applyBorder="1" applyAlignment="1">
      <alignment horizontal="center" vertical="center" wrapText="1"/>
    </xf>
    <xf numFmtId="14" fontId="13" fillId="8" borderId="2" xfId="0" applyNumberFormat="1" applyFont="1" applyFill="1" applyBorder="1" applyAlignment="1">
      <alignment horizontal="center" wrapText="1"/>
    </xf>
    <xf numFmtId="0" fontId="13" fillId="8" borderId="2" xfId="0" applyFont="1" applyFill="1" applyBorder="1" applyAlignment="1">
      <alignment vertical="center" wrapText="1"/>
    </xf>
    <xf numFmtId="14" fontId="7" fillId="8" borderId="2" xfId="0" applyNumberFormat="1" applyFont="1" applyFill="1" applyBorder="1" applyAlignment="1">
      <alignment vertical="center" wrapText="1"/>
    </xf>
    <xf numFmtId="0" fontId="22" fillId="7" borderId="2" xfId="1" applyNumberFormat="1" applyFont="1" applyFill="1" applyBorder="1" applyAlignment="1">
      <alignment horizontal="center"/>
    </xf>
    <xf numFmtId="0" fontId="7" fillId="8" borderId="2" xfId="0" applyNumberFormat="1" applyFont="1" applyFill="1" applyBorder="1" applyAlignment="1">
      <alignment vertical="center" wrapText="1"/>
    </xf>
    <xf numFmtId="0" fontId="7" fillId="0" borderId="2" xfId="2" applyNumberFormat="1" applyFont="1" applyFill="1" applyBorder="1" applyAlignment="1">
      <alignment vertical="center" wrapText="1"/>
    </xf>
    <xf numFmtId="0" fontId="7" fillId="0" borderId="2" xfId="1"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8" fillId="0" borderId="2" xfId="0" applyNumberFormat="1" applyFont="1" applyFill="1" applyBorder="1" applyAlignment="1">
      <alignment vertical="center" wrapText="1"/>
    </xf>
    <xf numFmtId="0" fontId="6" fillId="0" borderId="0" xfId="1" applyNumberFormat="1" applyFont="1" applyFill="1" applyBorder="1" applyAlignment="1">
      <alignment horizontal="left" vertical="center"/>
    </xf>
    <xf numFmtId="44" fontId="7" fillId="8" borderId="2" xfId="2" applyFont="1" applyFill="1" applyBorder="1" applyAlignment="1">
      <alignment vertical="center" wrapText="1"/>
    </xf>
    <xf numFmtId="44" fontId="8" fillId="0" borderId="2" xfId="2" applyFont="1" applyFill="1" applyBorder="1" applyAlignment="1">
      <alignment vertical="center" wrapText="1"/>
    </xf>
    <xf numFmtId="0" fontId="22" fillId="7" borderId="2" xfId="1" applyNumberFormat="1" applyFont="1" applyFill="1" applyBorder="1" applyAlignment="1">
      <alignment horizontal="right"/>
    </xf>
    <xf numFmtId="0" fontId="7" fillId="8" borderId="2" xfId="0" applyNumberFormat="1" applyFont="1" applyFill="1" applyBorder="1" applyAlignment="1">
      <alignment horizontal="right" vertical="center" wrapText="1"/>
    </xf>
    <xf numFmtId="0" fontId="7" fillId="0" borderId="2" xfId="2" applyNumberFormat="1" applyFont="1" applyFill="1" applyBorder="1" applyAlignment="1">
      <alignment horizontal="right" vertical="center" wrapText="1"/>
    </xf>
    <xf numFmtId="0" fontId="6" fillId="0" borderId="0" xfId="1" applyNumberFormat="1" applyFont="1" applyFill="1" applyBorder="1" applyAlignment="1">
      <alignment horizontal="right" vertical="center"/>
    </xf>
    <xf numFmtId="0" fontId="22" fillId="7" borderId="2" xfId="3" applyNumberFormat="1" applyFont="1" applyFill="1" applyBorder="1" applyAlignment="1">
      <alignment horizontal="center" wrapText="1"/>
    </xf>
    <xf numFmtId="0" fontId="7" fillId="0" borderId="2" xfId="0" applyNumberFormat="1" applyFont="1" applyFill="1" applyBorder="1" applyAlignment="1">
      <alignment wrapText="1"/>
    </xf>
    <xf numFmtId="0" fontId="6" fillId="0" borderId="0" xfId="0" applyNumberFormat="1" applyFont="1" applyFill="1" applyBorder="1" applyAlignment="1">
      <alignment horizontal="center"/>
    </xf>
    <xf numFmtId="44" fontId="7" fillId="0" borderId="2" xfId="2" applyFont="1" applyFill="1" applyBorder="1" applyAlignment="1">
      <alignment wrapText="1"/>
    </xf>
    <xf numFmtId="44" fontId="6" fillId="0" borderId="0" xfId="2" applyFont="1" applyFill="1" applyBorder="1" applyAlignment="1">
      <alignment horizontal="center"/>
    </xf>
    <xf numFmtId="0" fontId="22" fillId="7" borderId="2" xfId="3" applyNumberFormat="1" applyFont="1" applyFill="1" applyBorder="1" applyAlignment="1">
      <alignment horizontal="center"/>
    </xf>
    <xf numFmtId="0" fontId="5" fillId="0" borderId="0" xfId="3" applyNumberFormat="1" applyFont="1" applyFill="1" applyBorder="1" applyAlignment="1">
      <alignment horizontal="left" vertical="center"/>
    </xf>
    <xf numFmtId="0" fontId="22" fillId="7" borderId="2" xfId="2" applyNumberFormat="1" applyFont="1" applyFill="1" applyBorder="1" applyAlignment="1">
      <alignment horizontal="center" wrapText="1"/>
    </xf>
    <xf numFmtId="0" fontId="6" fillId="0" borderId="0" xfId="0" applyNumberFormat="1" applyFont="1" applyFill="1" applyBorder="1" applyAlignment="1">
      <alignment horizontal="left" vertical="center"/>
    </xf>
    <xf numFmtId="0" fontId="5" fillId="8" borderId="0" xfId="3" applyNumberFormat="1" applyFont="1" applyFill="1" applyBorder="1" applyAlignment="1">
      <alignment vertical="center"/>
    </xf>
    <xf numFmtId="0" fontId="5" fillId="8" borderId="2" xfId="3" applyNumberFormat="1" applyFont="1" applyFill="1" applyBorder="1" applyAlignment="1">
      <alignment horizontal="left" vertical="center"/>
    </xf>
    <xf numFmtId="0" fontId="7" fillId="8" borderId="2" xfId="0" applyNumberFormat="1" applyFont="1" applyFill="1" applyBorder="1" applyAlignment="1">
      <alignment vertical="center"/>
    </xf>
    <xf numFmtId="0" fontId="0" fillId="8" borderId="2" xfId="0" applyNumberFormat="1" applyFont="1" applyFill="1" applyBorder="1"/>
    <xf numFmtId="0" fontId="7" fillId="8" borderId="2" xfId="0" applyNumberFormat="1" applyFont="1" applyFill="1" applyBorder="1" applyAlignment="1">
      <alignment vertical="top" wrapText="1"/>
    </xf>
    <xf numFmtId="0" fontId="8" fillId="0" borderId="2" xfId="6" applyNumberFormat="1" applyFont="1" applyFill="1" applyBorder="1" applyAlignment="1">
      <alignment vertical="center"/>
    </xf>
    <xf numFmtId="0" fontId="5" fillId="0" borderId="2" xfId="3" applyNumberFormat="1" applyFont="1" applyFill="1" applyBorder="1" applyAlignment="1">
      <alignment horizontal="left" vertical="center"/>
    </xf>
    <xf numFmtId="0" fontId="7" fillId="0" borderId="2" xfId="0" applyNumberFormat="1" applyFont="1" applyFill="1" applyBorder="1" applyAlignment="1">
      <alignment vertical="top" wrapText="1"/>
    </xf>
    <xf numFmtId="0" fontId="7" fillId="0" borderId="2" xfId="0" applyNumberFormat="1" applyFont="1" applyFill="1" applyBorder="1" applyAlignment="1">
      <alignment vertical="center"/>
    </xf>
    <xf numFmtId="0" fontId="0" fillId="0" borderId="2" xfId="0" applyNumberFormat="1" applyFont="1" applyFill="1" applyBorder="1"/>
    <xf numFmtId="0" fontId="6" fillId="0" borderId="0"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0" xfId="6" applyNumberFormat="1" applyFont="1" applyFill="1" applyBorder="1" applyAlignment="1">
      <alignment horizontal="left" vertical="center"/>
    </xf>
    <xf numFmtId="0" fontId="6" fillId="0" borderId="0" xfId="0" applyNumberFormat="1" applyFont="1" applyFill="1" applyBorder="1" applyAlignment="1">
      <alignment vertical="center" wrapText="1"/>
    </xf>
    <xf numFmtId="0" fontId="0" fillId="0" borderId="0" xfId="0" applyNumberFormat="1" applyFont="1" applyFill="1" applyBorder="1"/>
    <xf numFmtId="0" fontId="6" fillId="0" borderId="0" xfId="2" applyNumberFormat="1" applyFont="1" applyFill="1" applyBorder="1" applyAlignment="1">
      <alignment horizontal="left" vertical="center"/>
    </xf>
    <xf numFmtId="0" fontId="6" fillId="0" borderId="0" xfId="6" applyNumberFormat="1" applyFont="1" applyFill="1" applyBorder="1" applyAlignment="1">
      <alignment horizontal="left" vertical="center"/>
    </xf>
    <xf numFmtId="0" fontId="24" fillId="0" borderId="2" xfId="0" applyFont="1" applyFill="1" applyBorder="1" applyAlignment="1">
      <alignment horizontal="center" wrapText="1"/>
    </xf>
    <xf numFmtId="44" fontId="24" fillId="0" borderId="2" xfId="2" applyFont="1" applyFill="1" applyBorder="1" applyAlignment="1">
      <alignment horizontal="center" wrapText="1"/>
    </xf>
    <xf numFmtId="44" fontId="24" fillId="0" borderId="2" xfId="2" applyFont="1" applyFill="1" applyBorder="1" applyAlignment="1">
      <alignment horizontal="right" wrapText="1"/>
    </xf>
    <xf numFmtId="0" fontId="24" fillId="0" borderId="2" xfId="0" applyNumberFormat="1" applyFont="1" applyFill="1" applyBorder="1" applyAlignment="1">
      <alignment horizontal="right"/>
    </xf>
    <xf numFmtId="49" fontId="24" fillId="0" borderId="2" xfId="0" applyNumberFormat="1" applyFont="1" applyFill="1" applyBorder="1" applyAlignment="1">
      <alignment horizontal="right"/>
    </xf>
    <xf numFmtId="14" fontId="24" fillId="0" borderId="2" xfId="0" applyNumberFormat="1" applyFont="1" applyFill="1" applyBorder="1" applyAlignment="1">
      <alignment horizontal="center"/>
    </xf>
    <xf numFmtId="0" fontId="24" fillId="0" borderId="2" xfId="0" applyFont="1" applyFill="1" applyBorder="1" applyAlignment="1">
      <alignment horizontal="center"/>
    </xf>
    <xf numFmtId="44" fontId="24" fillId="9" borderId="2" xfId="2" applyFont="1" applyFill="1" applyBorder="1" applyAlignment="1">
      <alignment horizontal="center"/>
    </xf>
    <xf numFmtId="0" fontId="3" fillId="10" borderId="2" xfId="6" applyFont="1" applyFill="1" applyBorder="1" applyAlignment="1">
      <alignment horizontal="left" vertical="center"/>
    </xf>
    <xf numFmtId="0" fontId="25" fillId="10" borderId="2" xfId="0" applyFont="1" applyFill="1" applyBorder="1" applyAlignment="1">
      <alignment horizontal="left" vertical="top" wrapText="1"/>
    </xf>
    <xf numFmtId="0" fontId="0" fillId="10" borderId="2" xfId="0" applyFont="1" applyFill="1" applyBorder="1" applyAlignment="1">
      <alignment horizontal="left" vertical="top"/>
    </xf>
    <xf numFmtId="0" fontId="8" fillId="11" borderId="2" xfId="6" applyNumberFormat="1" applyFont="1" applyFill="1" applyBorder="1" applyAlignment="1">
      <alignment vertical="center"/>
    </xf>
    <xf numFmtId="3" fontId="7" fillId="8" borderId="2" xfId="0" applyNumberFormat="1" applyFont="1" applyFill="1" applyBorder="1" applyAlignment="1">
      <alignment horizontal="left" vertical="center"/>
    </xf>
    <xf numFmtId="0" fontId="18" fillId="8" borderId="2" xfId="6" applyFont="1" applyFill="1" applyBorder="1" applyAlignment="1">
      <alignment horizontal="center" vertical="center" wrapText="1"/>
    </xf>
    <xf numFmtId="0" fontId="18" fillId="8" borderId="2" xfId="6" applyFont="1" applyFill="1" applyBorder="1" applyAlignment="1">
      <alignment wrapText="1"/>
    </xf>
    <xf numFmtId="0" fontId="18" fillId="8" borderId="2" xfId="6" applyFont="1" applyFill="1" applyBorder="1" applyAlignment="1">
      <alignment vertical="center"/>
    </xf>
    <xf numFmtId="44" fontId="18" fillId="8" borderId="2" xfId="6" applyNumberFormat="1" applyFont="1" applyFill="1" applyBorder="1"/>
    <xf numFmtId="14" fontId="18" fillId="8" borderId="2" xfId="6" applyNumberFormat="1" applyFont="1" applyFill="1" applyBorder="1"/>
    <xf numFmtId="49" fontId="18" fillId="8" borderId="2" xfId="6" applyNumberFormat="1" applyFont="1" applyFill="1" applyBorder="1" applyAlignment="1">
      <alignment wrapText="1"/>
    </xf>
    <xf numFmtId="0" fontId="18" fillId="8" borderId="2" xfId="4" applyFont="1" applyFill="1" applyBorder="1" applyAlignment="1">
      <alignment wrapText="1"/>
    </xf>
    <xf numFmtId="0" fontId="18" fillId="8" borderId="2" xfId="4" applyFont="1" applyFill="1" applyBorder="1" applyAlignment="1">
      <alignment vertical="center"/>
    </xf>
    <xf numFmtId="44" fontId="18" fillId="8" borderId="2" xfId="4" applyNumberFormat="1" applyFont="1" applyFill="1" applyBorder="1"/>
    <xf numFmtId="14" fontId="18" fillId="8" borderId="2" xfId="4" applyNumberFormat="1" applyFont="1" applyFill="1" applyBorder="1"/>
    <xf numFmtId="49" fontId="18" fillId="8" borderId="2" xfId="4" applyNumberFormat="1" applyFont="1" applyFill="1" applyBorder="1" applyAlignment="1">
      <alignment wrapText="1"/>
    </xf>
    <xf numFmtId="44" fontId="18" fillId="8" borderId="2" xfId="2" applyFont="1" applyFill="1" applyBorder="1"/>
    <xf numFmtId="0" fontId="18" fillId="8" borderId="2" xfId="0" applyFont="1" applyFill="1" applyBorder="1" applyAlignment="1">
      <alignment wrapText="1"/>
    </xf>
    <xf numFmtId="0" fontId="18" fillId="8" borderId="2" xfId="0" applyFont="1" applyFill="1" applyBorder="1" applyAlignment="1">
      <alignment vertical="center"/>
    </xf>
    <xf numFmtId="44" fontId="18" fillId="8" borderId="2" xfId="2" applyFont="1" applyFill="1" applyBorder="1" applyAlignment="1">
      <alignment wrapText="1"/>
    </xf>
    <xf numFmtId="14" fontId="18" fillId="8" borderId="2" xfId="0" applyNumberFormat="1" applyFont="1" applyFill="1" applyBorder="1"/>
    <xf numFmtId="0" fontId="18" fillId="8" borderId="2" xfId="4" applyFont="1" applyFill="1" applyBorder="1" applyAlignment="1"/>
    <xf numFmtId="0" fontId="18" fillId="8" borderId="2" xfId="4" applyFont="1" applyFill="1" applyBorder="1" applyAlignment="1">
      <alignment vertical="center" wrapText="1"/>
    </xf>
    <xf numFmtId="0" fontId="18" fillId="8" borderId="2" xfId="0" applyFont="1" applyFill="1" applyBorder="1" applyAlignment="1"/>
    <xf numFmtId="14" fontId="18" fillId="8" borderId="2" xfId="0" applyNumberFormat="1" applyFont="1" applyFill="1" applyBorder="1" applyAlignment="1">
      <alignment vertical="center" wrapText="1"/>
    </xf>
    <xf numFmtId="44" fontId="18" fillId="8" borderId="2" xfId="2" applyFont="1" applyFill="1" applyBorder="1" applyAlignment="1">
      <alignment vertical="center"/>
    </xf>
    <xf numFmtId="0" fontId="18" fillId="8" borderId="2" xfId="0" applyFont="1" applyFill="1" applyBorder="1"/>
    <xf numFmtId="44" fontId="18" fillId="8" borderId="2" xfId="2" applyFont="1" applyFill="1" applyBorder="1" applyAlignment="1">
      <alignment vertical="center" wrapText="1"/>
    </xf>
    <xf numFmtId="0" fontId="18" fillId="8" borderId="2" xfId="0" applyFont="1" applyFill="1" applyBorder="1" applyAlignment="1">
      <alignment horizontal="center" vertical="center" wrapText="1"/>
    </xf>
    <xf numFmtId="0" fontId="18" fillId="8" borderId="2" xfId="0" applyFont="1" applyFill="1" applyBorder="1" applyAlignment="1">
      <alignment horizontal="center" vertical="center"/>
    </xf>
    <xf numFmtId="14" fontId="18" fillId="8" borderId="2" xfId="0" applyNumberFormat="1" applyFont="1" applyFill="1" applyBorder="1" applyAlignment="1">
      <alignment horizontal="center" vertical="center" wrapText="1"/>
    </xf>
    <xf numFmtId="44" fontId="18" fillId="8" borderId="2" xfId="2" applyFont="1" applyFill="1" applyBorder="1" applyAlignment="1">
      <alignment horizontal="center" vertical="center" wrapText="1"/>
    </xf>
    <xf numFmtId="0" fontId="18" fillId="8" borderId="2" xfId="0" applyFont="1" applyFill="1" applyBorder="1" applyAlignment="1">
      <alignment vertical="center" wrapText="1"/>
    </xf>
    <xf numFmtId="0" fontId="18" fillId="8" borderId="2" xfId="0" applyFont="1" applyFill="1" applyBorder="1" applyAlignment="1">
      <alignment horizontal="left" vertical="center" wrapText="1"/>
    </xf>
    <xf numFmtId="0" fontId="18" fillId="8" borderId="2" xfId="0" applyFont="1" applyFill="1" applyBorder="1" applyAlignment="1">
      <alignment horizontal="left" vertical="center"/>
    </xf>
    <xf numFmtId="43" fontId="18" fillId="8" borderId="2" xfId="1" applyFont="1" applyFill="1" applyBorder="1" applyAlignment="1">
      <alignment horizontal="left" vertical="center" wrapText="1"/>
    </xf>
    <xf numFmtId="14" fontId="18" fillId="8" borderId="2" xfId="0" applyNumberFormat="1" applyFont="1" applyFill="1" applyBorder="1" applyAlignment="1">
      <alignment horizontal="center" wrapText="1"/>
    </xf>
    <xf numFmtId="44" fontId="18" fillId="8" borderId="2" xfId="2" applyFont="1" applyFill="1" applyBorder="1" applyAlignment="1">
      <alignment horizontal="left" vertical="center" wrapText="1"/>
    </xf>
    <xf numFmtId="3" fontId="18" fillId="8" borderId="2" xfId="0" applyNumberFormat="1" applyFont="1" applyFill="1" applyBorder="1" applyAlignment="1">
      <alignment horizontal="left" vertical="center"/>
    </xf>
    <xf numFmtId="0" fontId="18" fillId="8" borderId="2" xfId="0" applyFont="1" applyFill="1" applyBorder="1" applyAlignment="1">
      <alignment horizontal="center" wrapText="1"/>
    </xf>
    <xf numFmtId="0" fontId="7" fillId="8" borderId="2" xfId="0" applyFont="1" applyFill="1" applyBorder="1" applyAlignment="1">
      <alignment vertical="top" wrapText="1"/>
    </xf>
    <xf numFmtId="0" fontId="7" fillId="8" borderId="2" xfId="0" applyFont="1" applyFill="1" applyBorder="1" applyAlignment="1">
      <alignment vertical="center"/>
    </xf>
    <xf numFmtId="43" fontId="7" fillId="8" borderId="2" xfId="1" applyFont="1" applyFill="1" applyBorder="1" applyAlignment="1">
      <alignment vertical="center" wrapText="1"/>
    </xf>
    <xf numFmtId="14" fontId="7" fillId="8" borderId="2" xfId="0" applyNumberFormat="1" applyFont="1" applyFill="1" applyBorder="1" applyAlignment="1">
      <alignment wrapText="1"/>
    </xf>
    <xf numFmtId="0" fontId="8" fillId="8" borderId="0" xfId="6" applyFont="1" applyFill="1" applyBorder="1" applyAlignment="1">
      <alignment horizontal="left" vertical="center"/>
    </xf>
    <xf numFmtId="0" fontId="0" fillId="8" borderId="2" xfId="0" applyFont="1" applyFill="1" applyBorder="1" applyAlignment="1">
      <alignment vertical="center"/>
    </xf>
    <xf numFmtId="4" fontId="13" fillId="8" borderId="2" xfId="0" applyNumberFormat="1" applyFont="1" applyFill="1" applyBorder="1" applyAlignment="1">
      <alignment vertical="center" wrapText="1"/>
    </xf>
    <xf numFmtId="0" fontId="13" fillId="8" borderId="2" xfId="0" applyFont="1" applyFill="1" applyBorder="1" applyAlignment="1">
      <alignment horizontal="center" wrapText="1"/>
    </xf>
    <xf numFmtId="0" fontId="13" fillId="8" borderId="2" xfId="0" applyFont="1" applyFill="1" applyBorder="1" applyAlignment="1">
      <alignment vertical="center"/>
    </xf>
    <xf numFmtId="4" fontId="13" fillId="8" borderId="2" xfId="0" applyNumberFormat="1" applyFont="1" applyFill="1" applyBorder="1" applyAlignment="1">
      <alignment horizontal="center"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0" fontId="19" fillId="8" borderId="2" xfId="0" applyFont="1" applyFill="1" applyBorder="1" applyAlignment="1">
      <alignment vertical="center"/>
    </xf>
    <xf numFmtId="4" fontId="19" fillId="8" borderId="2" xfId="0" applyNumberFormat="1" applyFont="1" applyFill="1" applyBorder="1" applyAlignment="1">
      <alignment vertical="center" wrapText="1"/>
    </xf>
    <xf numFmtId="14" fontId="20" fillId="8" borderId="2" xfId="0" applyNumberFormat="1" applyFont="1" applyFill="1" applyBorder="1" applyAlignment="1">
      <alignment horizontal="center" wrapText="1"/>
    </xf>
    <xf numFmtId="4" fontId="19" fillId="8" borderId="2" xfId="0" applyNumberFormat="1" applyFont="1" applyFill="1" applyBorder="1" applyAlignment="1">
      <alignment horizontal="center" vertical="center" wrapText="1"/>
    </xf>
    <xf numFmtId="0" fontId="19" fillId="8" borderId="2" xfId="0" applyFont="1" applyFill="1" applyBorder="1" applyAlignment="1">
      <alignment vertical="center" wrapText="1"/>
    </xf>
    <xf numFmtId="14" fontId="19" fillId="8" borderId="2" xfId="0" applyNumberFormat="1" applyFont="1" applyFill="1" applyBorder="1" applyAlignment="1">
      <alignment horizontal="center" wrapText="1"/>
    </xf>
    <xf numFmtId="0" fontId="19" fillId="8" borderId="2" xfId="0" applyFont="1" applyFill="1" applyBorder="1" applyAlignment="1">
      <alignment horizontal="center" vertical="center" wrapText="1"/>
    </xf>
    <xf numFmtId="0" fontId="19" fillId="8" borderId="2" xfId="0" applyFont="1" applyFill="1" applyBorder="1" applyAlignment="1">
      <alignment horizontal="center" vertical="center"/>
    </xf>
    <xf numFmtId="0" fontId="20" fillId="8" borderId="2" xfId="0" applyFont="1" applyFill="1" applyBorder="1" applyAlignment="1">
      <alignment horizontal="center" vertical="center" wrapText="1"/>
    </xf>
    <xf numFmtId="0" fontId="19" fillId="8" borderId="2" xfId="0" applyFont="1" applyFill="1" applyBorder="1" applyAlignment="1">
      <alignment horizontal="center" wrapText="1"/>
    </xf>
    <xf numFmtId="0" fontId="20" fillId="8" borderId="2" xfId="0" applyFont="1" applyFill="1" applyBorder="1" applyAlignment="1">
      <alignment vertical="center" wrapText="1"/>
    </xf>
    <xf numFmtId="0" fontId="15" fillId="8" borderId="2" xfId="0" applyFont="1" applyFill="1" applyBorder="1" applyAlignment="1">
      <alignment horizontal="left" vertical="center" wrapText="1" indent="2"/>
    </xf>
    <xf numFmtId="0" fontId="7" fillId="8" borderId="2" xfId="2" applyNumberFormat="1" applyFont="1" applyFill="1" applyBorder="1" applyAlignment="1">
      <alignment horizontal="right" vertical="center" wrapText="1"/>
    </xf>
    <xf numFmtId="0" fontId="7" fillId="8" borderId="2" xfId="1" applyNumberFormat="1" applyFont="1" applyFill="1" applyBorder="1" applyAlignment="1">
      <alignment vertical="center" wrapText="1"/>
    </xf>
    <xf numFmtId="0" fontId="7" fillId="8" borderId="2" xfId="0" applyNumberFormat="1" applyFont="1" applyFill="1" applyBorder="1" applyAlignment="1">
      <alignment wrapText="1"/>
    </xf>
    <xf numFmtId="44" fontId="7" fillId="8" borderId="2" xfId="2" applyFont="1" applyFill="1" applyBorder="1" applyAlignment="1">
      <alignment wrapText="1"/>
    </xf>
    <xf numFmtId="0" fontId="7" fillId="8" borderId="2" xfId="2" applyNumberFormat="1" applyFont="1" applyFill="1" applyBorder="1" applyAlignment="1">
      <alignment vertical="center" wrapText="1"/>
    </xf>
    <xf numFmtId="43" fontId="18" fillId="8" borderId="2" xfId="1" applyFont="1" applyFill="1" applyBorder="1" applyAlignment="1">
      <alignment vertical="center" wrapText="1"/>
    </xf>
    <xf numFmtId="4" fontId="18" fillId="8" borderId="2" xfId="0" applyNumberFormat="1" applyFont="1" applyFill="1" applyBorder="1" applyAlignment="1">
      <alignment horizontal="center" vertical="center" wrapText="1"/>
    </xf>
    <xf numFmtId="0" fontId="25" fillId="10" borderId="2" xfId="0" applyFont="1" applyFill="1" applyBorder="1" applyAlignment="1">
      <alignment horizontal="left" vertical="center" wrapText="1"/>
    </xf>
    <xf numFmtId="0" fontId="3" fillId="10" borderId="2" xfId="0" applyFont="1" applyFill="1" applyBorder="1" applyAlignment="1">
      <alignment horizontal="left" vertical="center"/>
    </xf>
    <xf numFmtId="0" fontId="25" fillId="10" borderId="2" xfId="0" applyFont="1" applyFill="1" applyBorder="1" applyAlignment="1">
      <alignment vertical="center" wrapText="1"/>
    </xf>
    <xf numFmtId="0" fontId="3" fillId="10" borderId="2" xfId="0" applyFont="1" applyFill="1" applyBorder="1" applyAlignment="1">
      <alignment vertical="center" wrapText="1"/>
    </xf>
    <xf numFmtId="0" fontId="0" fillId="10" borderId="2" xfId="0" applyFont="1" applyFill="1" applyBorder="1" applyAlignment="1">
      <alignment horizontal="left" vertical="center"/>
    </xf>
    <xf numFmtId="0" fontId="25" fillId="10" borderId="2" xfId="0" applyFont="1" applyFill="1" applyBorder="1" applyAlignment="1">
      <alignment horizontal="center" vertical="center" wrapText="1"/>
    </xf>
    <xf numFmtId="44" fontId="25" fillId="10" borderId="2" xfId="2" applyFont="1" applyFill="1" applyBorder="1" applyAlignment="1">
      <alignment horizontal="left" vertical="center" wrapText="1"/>
    </xf>
    <xf numFmtId="44" fontId="0" fillId="10" borderId="2" xfId="2" applyFont="1" applyFill="1" applyBorder="1" applyAlignment="1">
      <alignment horizontal="left" vertical="center" wrapText="1"/>
    </xf>
    <xf numFmtId="44" fontId="3" fillId="10" borderId="2" xfId="2" applyFont="1" applyFill="1" applyBorder="1" applyAlignment="1">
      <alignment horizontal="left" vertical="center" wrapText="1"/>
    </xf>
    <xf numFmtId="44" fontId="3" fillId="10" borderId="2" xfId="2" applyFont="1" applyFill="1" applyBorder="1" applyAlignment="1">
      <alignment vertical="center" wrapText="1"/>
    </xf>
    <xf numFmtId="0" fontId="0" fillId="10" borderId="2" xfId="0" applyFont="1" applyFill="1" applyBorder="1" applyAlignment="1">
      <alignment vertical="center" wrapText="1"/>
    </xf>
    <xf numFmtId="44" fontId="3" fillId="10" borderId="2" xfId="2" applyFont="1" applyFill="1" applyBorder="1" applyAlignment="1">
      <alignment horizontal="left" vertical="center"/>
    </xf>
    <xf numFmtId="3" fontId="0" fillId="10" borderId="2" xfId="0" applyNumberFormat="1" applyFont="1" applyFill="1" applyBorder="1" applyAlignment="1">
      <alignment vertical="center" wrapText="1"/>
    </xf>
    <xf numFmtId="14" fontId="3" fillId="10" borderId="2" xfId="0" applyNumberFormat="1" applyFont="1" applyFill="1" applyBorder="1" applyAlignment="1">
      <alignment horizontal="center" wrapText="1"/>
    </xf>
    <xf numFmtId="14" fontId="25" fillId="10" borderId="2" xfId="0" applyNumberFormat="1" applyFont="1" applyFill="1" applyBorder="1" applyAlignment="1">
      <alignment horizontal="center" wrapText="1"/>
    </xf>
    <xf numFmtId="14" fontId="3" fillId="10" borderId="2" xfId="0" applyNumberFormat="1" applyFont="1" applyFill="1" applyBorder="1" applyAlignment="1">
      <alignment horizontal="center"/>
    </xf>
    <xf numFmtId="14" fontId="3" fillId="10" borderId="2" xfId="1" applyNumberFormat="1" applyFont="1" applyFill="1" applyBorder="1" applyAlignment="1">
      <alignment horizontal="left" vertical="center" wrapText="1"/>
    </xf>
    <xf numFmtId="14" fontId="0" fillId="10" borderId="2" xfId="0" applyNumberFormat="1" applyFont="1" applyFill="1" applyBorder="1" applyAlignment="1">
      <alignment horizontal="center"/>
    </xf>
    <xf numFmtId="43" fontId="25" fillId="10" borderId="2" xfId="1" applyFont="1" applyFill="1" applyBorder="1" applyAlignment="1">
      <alignment horizontal="left" vertical="center" wrapText="1"/>
    </xf>
    <xf numFmtId="43" fontId="3" fillId="10" borderId="2" xfId="1" applyFont="1" applyFill="1" applyBorder="1" applyAlignment="1">
      <alignment horizontal="left" vertical="center" wrapText="1"/>
    </xf>
    <xf numFmtId="43" fontId="3" fillId="10" borderId="2" xfId="1" applyFont="1" applyFill="1" applyBorder="1" applyAlignment="1">
      <alignment horizontal="left" vertical="center"/>
    </xf>
    <xf numFmtId="43" fontId="25" fillId="10" borderId="2" xfId="1" applyFont="1" applyFill="1" applyBorder="1" applyAlignment="1">
      <alignment vertical="center" wrapText="1"/>
    </xf>
    <xf numFmtId="3" fontId="3" fillId="10" borderId="2" xfId="0" applyNumberFormat="1" applyFont="1" applyFill="1" applyBorder="1" applyAlignment="1">
      <alignment horizontal="center" vertical="center" wrapText="1"/>
    </xf>
    <xf numFmtId="0" fontId="25" fillId="8" borderId="2" xfId="0" applyFont="1" applyFill="1" applyBorder="1" applyAlignment="1">
      <alignment horizontal="left" vertical="top" wrapText="1"/>
    </xf>
    <xf numFmtId="43" fontId="25" fillId="8" borderId="2" xfId="1" applyFont="1" applyFill="1" applyBorder="1" applyAlignment="1">
      <alignment horizontal="left" vertical="center" wrapText="1"/>
    </xf>
    <xf numFmtId="14" fontId="25" fillId="8" borderId="2" xfId="0" applyNumberFormat="1" applyFont="1" applyFill="1" applyBorder="1" applyAlignment="1">
      <alignment horizontal="center" wrapText="1"/>
    </xf>
    <xf numFmtId="44" fontId="25" fillId="8" borderId="2" xfId="2" applyFont="1" applyFill="1" applyBorder="1" applyAlignment="1">
      <alignment horizontal="left" vertical="center" wrapText="1"/>
    </xf>
    <xf numFmtId="0" fontId="25" fillId="8" borderId="2" xfId="0" applyFont="1" applyFill="1" applyBorder="1" applyAlignment="1">
      <alignment vertical="center" wrapText="1"/>
    </xf>
    <xf numFmtId="14" fontId="3" fillId="8" borderId="2" xfId="0" applyNumberFormat="1" applyFont="1" applyFill="1" applyBorder="1" applyAlignment="1">
      <alignment horizontal="center"/>
    </xf>
    <xf numFmtId="14" fontId="3" fillId="8" borderId="2" xfId="0" applyNumberFormat="1" applyFont="1" applyFill="1" applyBorder="1" applyAlignment="1">
      <alignment horizontal="center" wrapText="1"/>
    </xf>
    <xf numFmtId="0" fontId="25" fillId="8" borderId="2" xfId="0" applyFont="1" applyFill="1" applyBorder="1" applyAlignment="1">
      <alignment horizontal="center" vertical="center" wrapText="1"/>
    </xf>
    <xf numFmtId="0" fontId="0" fillId="8" borderId="2" xfId="0" applyFont="1" applyFill="1" applyBorder="1" applyAlignment="1">
      <alignment horizontal="left" vertical="center"/>
    </xf>
    <xf numFmtId="43" fontId="3" fillId="8" borderId="2" xfId="1" applyFont="1" applyFill="1" applyBorder="1"/>
    <xf numFmtId="0" fontId="3" fillId="8" borderId="2" xfId="0" applyFont="1" applyFill="1" applyBorder="1" applyAlignment="1">
      <alignment horizontal="left" vertical="center"/>
    </xf>
    <xf numFmtId="0" fontId="25" fillId="8" borderId="2" xfId="0" applyFont="1" applyFill="1" applyBorder="1" applyAlignment="1">
      <alignment horizontal="left" vertical="center" wrapText="1"/>
    </xf>
    <xf numFmtId="4" fontId="25" fillId="8" borderId="2" xfId="0" applyNumberFormat="1" applyFont="1" applyFill="1" applyBorder="1" applyAlignment="1">
      <alignment horizontal="center" vertical="center" wrapText="1"/>
    </xf>
    <xf numFmtId="43" fontId="3" fillId="8" borderId="2" xfId="1" applyFont="1" applyFill="1" applyBorder="1" applyAlignment="1">
      <alignment horizontal="left" vertical="center"/>
    </xf>
    <xf numFmtId="0" fontId="0" fillId="8" borderId="2" xfId="0" applyFont="1" applyFill="1" applyBorder="1" applyAlignment="1">
      <alignment horizontal="center" wrapText="1"/>
    </xf>
    <xf numFmtId="0" fontId="23" fillId="0" borderId="2" xfId="0" applyFont="1" applyFill="1" applyBorder="1" applyAlignment="1"/>
    <xf numFmtId="0" fontId="22" fillId="7" borderId="2" xfId="3" applyNumberFormat="1" applyFont="1" applyFill="1" applyBorder="1" applyAlignment="1"/>
    <xf numFmtId="0" fontId="6" fillId="0" borderId="0" xfId="6" applyNumberFormat="1" applyFont="1" applyFill="1" applyBorder="1" applyAlignment="1">
      <alignment vertical="center"/>
    </xf>
    <xf numFmtId="0" fontId="8" fillId="0" borderId="0" xfId="6" applyNumberFormat="1" applyFont="1" applyFill="1" applyBorder="1" applyAlignment="1">
      <alignment vertical="center"/>
    </xf>
    <xf numFmtId="0" fontId="22" fillId="7" borderId="2" xfId="3" applyNumberFormat="1" applyFont="1" applyFill="1" applyBorder="1" applyAlignment="1">
      <alignment wrapText="1"/>
    </xf>
    <xf numFmtId="0" fontId="5" fillId="11" borderId="2" xfId="3" applyNumberFormat="1" applyFont="1" applyFill="1" applyBorder="1" applyAlignment="1">
      <alignment horizontal="left" vertical="center"/>
    </xf>
    <xf numFmtId="0" fontId="7" fillId="11" borderId="2" xfId="0" applyNumberFormat="1" applyFont="1" applyFill="1" applyBorder="1" applyAlignment="1">
      <alignment vertical="top" wrapText="1"/>
    </xf>
    <xf numFmtId="0" fontId="7" fillId="11" borderId="2" xfId="0" applyNumberFormat="1" applyFont="1" applyFill="1" applyBorder="1" applyAlignment="1">
      <alignment vertical="center" wrapText="1"/>
    </xf>
    <xf numFmtId="0" fontId="7" fillId="11" borderId="2" xfId="0" applyNumberFormat="1" applyFont="1" applyFill="1" applyBorder="1" applyAlignment="1">
      <alignment vertical="center"/>
    </xf>
    <xf numFmtId="44" fontId="7" fillId="11" borderId="2" xfId="2" applyFont="1" applyFill="1" applyBorder="1" applyAlignment="1">
      <alignment vertical="center" wrapText="1"/>
    </xf>
    <xf numFmtId="14" fontId="7" fillId="11" borderId="2" xfId="0" applyNumberFormat="1" applyFont="1" applyFill="1" applyBorder="1" applyAlignment="1">
      <alignment wrapText="1"/>
    </xf>
    <xf numFmtId="0" fontId="7" fillId="11" borderId="2" xfId="0" applyNumberFormat="1" applyFont="1" applyFill="1" applyBorder="1" applyAlignment="1">
      <alignment wrapText="1"/>
    </xf>
    <xf numFmtId="44" fontId="7" fillId="11" borderId="2" xfId="2" applyFont="1" applyFill="1" applyBorder="1" applyAlignment="1">
      <alignment wrapText="1"/>
    </xf>
    <xf numFmtId="0" fontId="0" fillId="11" borderId="2" xfId="0" applyNumberFormat="1" applyFont="1" applyFill="1" applyBorder="1"/>
    <xf numFmtId="0" fontId="5" fillId="12" borderId="2" xfId="3" applyNumberFormat="1" applyFont="1" applyFill="1" applyBorder="1" applyAlignment="1">
      <alignment horizontal="left" vertical="center"/>
    </xf>
    <xf numFmtId="0" fontId="7" fillId="12" borderId="2" xfId="0" applyNumberFormat="1" applyFont="1" applyFill="1" applyBorder="1" applyAlignment="1">
      <alignment vertical="top" wrapText="1"/>
    </xf>
    <xf numFmtId="0" fontId="7" fillId="12" borderId="2" xfId="0" applyNumberFormat="1" applyFont="1" applyFill="1" applyBorder="1" applyAlignment="1">
      <alignment vertical="center" wrapText="1"/>
    </xf>
    <xf numFmtId="0" fontId="7" fillId="12" borderId="2" xfId="0" applyNumberFormat="1" applyFont="1" applyFill="1" applyBorder="1" applyAlignment="1">
      <alignment vertical="center"/>
    </xf>
    <xf numFmtId="0" fontId="7" fillId="12" borderId="2" xfId="2" applyNumberFormat="1" applyFont="1" applyFill="1" applyBorder="1" applyAlignment="1">
      <alignment vertical="center" wrapText="1"/>
    </xf>
    <xf numFmtId="14" fontId="7" fillId="12" borderId="2" xfId="0" applyNumberFormat="1" applyFont="1" applyFill="1" applyBorder="1" applyAlignment="1">
      <alignment wrapText="1"/>
    </xf>
    <xf numFmtId="0" fontId="7" fillId="12" borderId="2" xfId="0" applyNumberFormat="1" applyFont="1" applyFill="1" applyBorder="1" applyAlignment="1">
      <alignment wrapText="1"/>
    </xf>
    <xf numFmtId="44" fontId="7" fillId="12" borderId="2" xfId="2" applyFont="1" applyFill="1" applyBorder="1" applyAlignment="1">
      <alignment wrapText="1"/>
    </xf>
    <xf numFmtId="0" fontId="0" fillId="12" borderId="2" xfId="0" applyNumberFormat="1" applyFont="1" applyFill="1" applyBorder="1"/>
    <xf numFmtId="0" fontId="5" fillId="13" borderId="2" xfId="3" applyNumberFormat="1" applyFont="1" applyFill="1" applyBorder="1" applyAlignment="1">
      <alignment horizontal="left" vertical="center"/>
    </xf>
    <xf numFmtId="0" fontId="7" fillId="13" borderId="2" xfId="0" applyNumberFormat="1" applyFont="1" applyFill="1" applyBorder="1" applyAlignment="1">
      <alignment vertical="center" wrapText="1"/>
    </xf>
    <xf numFmtId="0" fontId="7" fillId="13" borderId="2" xfId="0" applyNumberFormat="1" applyFont="1" applyFill="1" applyBorder="1" applyAlignment="1">
      <alignment vertical="center"/>
    </xf>
    <xf numFmtId="0" fontId="7" fillId="13" borderId="2" xfId="2" applyNumberFormat="1" applyFont="1" applyFill="1" applyBorder="1" applyAlignment="1">
      <alignment horizontal="right" vertical="center" wrapText="1"/>
    </xf>
    <xf numFmtId="0" fontId="7" fillId="13" borderId="2" xfId="1" applyNumberFormat="1" applyFont="1" applyFill="1" applyBorder="1" applyAlignment="1">
      <alignment vertical="center" wrapText="1"/>
    </xf>
    <xf numFmtId="14" fontId="7" fillId="13" borderId="2" xfId="0" applyNumberFormat="1" applyFont="1" applyFill="1" applyBorder="1" applyAlignment="1">
      <alignment vertical="center" wrapText="1"/>
    </xf>
    <xf numFmtId="44" fontId="7" fillId="13" borderId="2" xfId="2" applyFont="1" applyFill="1" applyBorder="1" applyAlignment="1">
      <alignment wrapText="1"/>
    </xf>
    <xf numFmtId="0" fontId="0" fillId="13" borderId="2" xfId="0" applyNumberFormat="1" applyFont="1" applyFill="1" applyBorder="1"/>
    <xf numFmtId="0" fontId="7" fillId="13" borderId="2" xfId="0" applyNumberFormat="1" applyFont="1" applyFill="1" applyBorder="1" applyAlignment="1"/>
    <xf numFmtId="0" fontId="18" fillId="13" borderId="2" xfId="6" applyFont="1" applyFill="1" applyBorder="1" applyAlignment="1">
      <alignment vertical="center"/>
    </xf>
    <xf numFmtId="0" fontId="5" fillId="13" borderId="2" xfId="3" applyFont="1" applyFill="1" applyBorder="1" applyAlignment="1">
      <alignment horizontal="left" vertical="center"/>
    </xf>
    <xf numFmtId="0" fontId="25" fillId="13" borderId="2" xfId="0" applyFont="1" applyFill="1" applyBorder="1" applyAlignment="1">
      <alignment horizontal="left" vertical="top" wrapText="1"/>
    </xf>
    <xf numFmtId="0" fontId="3" fillId="13" borderId="2" xfId="0" applyFont="1" applyFill="1" applyBorder="1" applyAlignment="1">
      <alignment vertical="center"/>
    </xf>
    <xf numFmtId="0" fontId="25" fillId="13" borderId="2" xfId="0" applyFont="1" applyFill="1" applyBorder="1" applyAlignment="1">
      <alignment vertical="center" wrapText="1"/>
    </xf>
    <xf numFmtId="43" fontId="25" fillId="13" borderId="2" xfId="1" applyFont="1" applyFill="1" applyBorder="1" applyAlignment="1">
      <alignment vertical="center" wrapText="1"/>
    </xf>
    <xf numFmtId="14" fontId="25" fillId="13" borderId="2" xfId="0" applyNumberFormat="1" applyFont="1" applyFill="1" applyBorder="1" applyAlignment="1">
      <alignment horizontal="center" wrapText="1"/>
    </xf>
    <xf numFmtId="0" fontId="0" fillId="13" borderId="2" xfId="0" applyFont="1" applyFill="1" applyBorder="1"/>
    <xf numFmtId="44" fontId="0" fillId="13" borderId="2" xfId="0" applyNumberFormat="1" applyFont="1" applyFill="1" applyBorder="1"/>
    <xf numFmtId="44" fontId="0" fillId="13" borderId="2" xfId="2" applyFont="1" applyFill="1" applyBorder="1" applyAlignment="1">
      <alignment vertical="center" wrapText="1"/>
    </xf>
    <xf numFmtId="0" fontId="0" fillId="13" borderId="2" xfId="0" applyFont="1" applyFill="1" applyBorder="1" applyAlignment="1">
      <alignment horizontal="left" vertical="center"/>
    </xf>
    <xf numFmtId="43" fontId="3" fillId="13" borderId="2" xfId="1" applyFont="1" applyFill="1" applyBorder="1" applyAlignment="1">
      <alignment horizontal="left" vertical="center"/>
    </xf>
    <xf numFmtId="14" fontId="3" fillId="13" borderId="2" xfId="0" applyNumberFormat="1" applyFont="1" applyFill="1" applyBorder="1" applyAlignment="1">
      <alignment horizontal="center"/>
    </xf>
    <xf numFmtId="0" fontId="0" fillId="13" borderId="2" xfId="0" applyFont="1" applyFill="1" applyBorder="1" applyAlignment="1">
      <alignment vertical="center"/>
    </xf>
    <xf numFmtId="0" fontId="8" fillId="13" borderId="2" xfId="6" applyNumberFormat="1" applyFont="1" applyFill="1" applyBorder="1" applyAlignment="1">
      <alignment vertical="center"/>
    </xf>
    <xf numFmtId="44" fontId="7" fillId="13" borderId="2" xfId="2" applyFont="1" applyFill="1" applyBorder="1" applyAlignment="1">
      <alignment vertical="center" wrapText="1"/>
    </xf>
    <xf numFmtId="0" fontId="25" fillId="13" borderId="2" xfId="0" applyFont="1" applyFill="1" applyBorder="1" applyAlignment="1">
      <alignment horizontal="left" vertical="center" wrapText="1"/>
    </xf>
    <xf numFmtId="43" fontId="25" fillId="13" borderId="2" xfId="1" applyFont="1" applyFill="1" applyBorder="1" applyAlignment="1">
      <alignment horizontal="left" vertical="center" wrapText="1"/>
    </xf>
    <xf numFmtId="14" fontId="3" fillId="13" borderId="2" xfId="0" applyNumberFormat="1" applyFont="1" applyFill="1" applyBorder="1" applyAlignment="1">
      <alignment horizontal="center" wrapText="1"/>
    </xf>
    <xf numFmtId="44" fontId="25" fillId="13" borderId="2" xfId="2" applyFont="1" applyFill="1" applyBorder="1" applyAlignment="1">
      <alignment horizontal="left" vertical="center" wrapText="1"/>
    </xf>
    <xf numFmtId="0" fontId="25" fillId="13" borderId="2" xfId="0" applyFont="1" applyFill="1" applyBorder="1" applyAlignment="1">
      <alignment vertical="center"/>
    </xf>
    <xf numFmtId="0" fontId="3" fillId="13" borderId="2" xfId="0" applyFont="1" applyFill="1" applyBorder="1" applyAlignment="1">
      <alignment horizontal="left" vertical="top"/>
    </xf>
    <xf numFmtId="44" fontId="0" fillId="13" borderId="2" xfId="2" applyFont="1" applyFill="1" applyBorder="1" applyAlignment="1">
      <alignment horizontal="left" vertical="center"/>
    </xf>
    <xf numFmtId="0" fontId="7" fillId="11" borderId="2" xfId="2" applyNumberFormat="1" applyFont="1" applyFill="1" applyBorder="1" applyAlignment="1">
      <alignment horizontal="right" vertical="center" wrapText="1"/>
    </xf>
    <xf numFmtId="0" fontId="7" fillId="11" borderId="2" xfId="1" applyNumberFormat="1" applyFont="1" applyFill="1" applyBorder="1" applyAlignment="1">
      <alignment vertical="center" wrapText="1"/>
    </xf>
    <xf numFmtId="14" fontId="7" fillId="11" borderId="2" xfId="0" applyNumberFormat="1" applyFont="1" applyFill="1" applyBorder="1" applyAlignment="1">
      <alignment vertical="center" wrapText="1"/>
    </xf>
    <xf numFmtId="0" fontId="5" fillId="14" borderId="2" xfId="3" applyNumberFormat="1" applyFont="1" applyFill="1" applyBorder="1" applyAlignment="1">
      <alignment horizontal="left" vertical="center"/>
    </xf>
    <xf numFmtId="0" fontId="7" fillId="14" borderId="2" xfId="0" applyNumberFormat="1" applyFont="1" applyFill="1" applyBorder="1" applyAlignment="1">
      <alignment vertical="center" wrapText="1"/>
    </xf>
    <xf numFmtId="0" fontId="7" fillId="14" borderId="2" xfId="0" applyNumberFormat="1" applyFont="1" applyFill="1" applyBorder="1" applyAlignment="1">
      <alignment vertical="center"/>
    </xf>
    <xf numFmtId="0" fontId="7" fillId="14" borderId="2" xfId="2" applyNumberFormat="1" applyFont="1" applyFill="1" applyBorder="1" applyAlignment="1">
      <alignment horizontal="right" vertical="center" wrapText="1"/>
    </xf>
    <xf numFmtId="0" fontId="7" fillId="14" borderId="2" xfId="1" applyNumberFormat="1" applyFont="1" applyFill="1" applyBorder="1" applyAlignment="1">
      <alignment vertical="center" wrapText="1"/>
    </xf>
    <xf numFmtId="44" fontId="7" fillId="14" borderId="2" xfId="2" applyFont="1" applyFill="1" applyBorder="1" applyAlignment="1">
      <alignment wrapText="1"/>
    </xf>
    <xf numFmtId="0" fontId="0" fillId="14" borderId="2" xfId="0" applyNumberFormat="1" applyFont="1" applyFill="1" applyBorder="1"/>
    <xf numFmtId="44" fontId="7" fillId="14" borderId="2" xfId="2" applyFont="1" applyFill="1" applyBorder="1" applyAlignment="1">
      <alignment vertical="center" wrapText="1"/>
    </xf>
    <xf numFmtId="0" fontId="8" fillId="14" borderId="2" xfId="6" applyNumberFormat="1" applyFont="1" applyFill="1" applyBorder="1" applyAlignment="1">
      <alignment vertical="center"/>
    </xf>
    <xf numFmtId="44" fontId="0" fillId="14" borderId="2" xfId="0" applyNumberFormat="1" applyFont="1" applyFill="1" applyBorder="1"/>
    <xf numFmtId="14" fontId="7" fillId="14" borderId="2" xfId="0" applyNumberFormat="1" applyFont="1" applyFill="1" applyBorder="1" applyAlignment="1">
      <alignment vertical="center" wrapText="1"/>
    </xf>
    <xf numFmtId="0" fontId="7" fillId="14" borderId="2" xfId="0" applyNumberFormat="1" applyFont="1" applyFill="1" applyBorder="1" applyAlignment="1">
      <alignment vertical="top" wrapText="1"/>
    </xf>
    <xf numFmtId="14" fontId="7" fillId="14" borderId="2" xfId="0" applyNumberFormat="1" applyFont="1" applyFill="1" applyBorder="1" applyAlignment="1">
      <alignment wrapText="1"/>
    </xf>
    <xf numFmtId="0" fontId="7" fillId="14" borderId="2" xfId="0" applyNumberFormat="1" applyFont="1" applyFill="1" applyBorder="1" applyAlignment="1">
      <alignment wrapText="1"/>
    </xf>
    <xf numFmtId="0" fontId="7" fillId="14" borderId="2" xfId="2" applyNumberFormat="1" applyFont="1" applyFill="1" applyBorder="1" applyAlignment="1">
      <alignment vertical="center" wrapText="1"/>
    </xf>
    <xf numFmtId="0" fontId="8" fillId="14" borderId="2" xfId="0" applyNumberFormat="1" applyFont="1" applyFill="1" applyBorder="1" applyAlignment="1">
      <alignment vertical="top" wrapText="1"/>
    </xf>
    <xf numFmtId="0" fontId="8" fillId="14" borderId="2" xfId="0" applyNumberFormat="1" applyFont="1" applyFill="1" applyBorder="1" applyAlignment="1">
      <alignment vertical="center" wrapText="1"/>
    </xf>
    <xf numFmtId="2" fontId="0" fillId="14" borderId="2" xfId="0" applyNumberFormat="1" applyFont="1" applyFill="1" applyBorder="1"/>
    <xf numFmtId="0" fontId="7" fillId="14" borderId="2" xfId="0" applyNumberFormat="1" applyFont="1" applyFill="1" applyBorder="1" applyAlignment="1"/>
    <xf numFmtId="0" fontId="8" fillId="14" borderId="2" xfId="1" applyNumberFormat="1" applyFont="1" applyFill="1" applyBorder="1" applyAlignment="1">
      <alignment vertical="center" wrapText="1"/>
    </xf>
    <xf numFmtId="0" fontId="8" fillId="14" borderId="0" xfId="0" applyNumberFormat="1" applyFont="1" applyFill="1" applyBorder="1" applyAlignment="1">
      <alignment vertical="center"/>
    </xf>
    <xf numFmtId="0" fontId="8" fillId="14" borderId="2" xfId="3" applyNumberFormat="1" applyFont="1" applyFill="1" applyBorder="1" applyAlignment="1">
      <alignment horizontal="left" vertical="center"/>
    </xf>
    <xf numFmtId="0" fontId="8" fillId="14" borderId="2" xfId="0" applyNumberFormat="1" applyFont="1" applyFill="1" applyBorder="1" applyAlignment="1">
      <alignment vertical="center"/>
    </xf>
    <xf numFmtId="44" fontId="8" fillId="14" borderId="2" xfId="2" applyFont="1" applyFill="1" applyBorder="1" applyAlignment="1">
      <alignment vertical="center" wrapText="1"/>
    </xf>
    <xf numFmtId="0" fontId="8" fillId="14" borderId="2" xfId="1" applyNumberFormat="1" applyFont="1" applyFill="1" applyBorder="1" applyAlignment="1">
      <alignment horizontal="right" vertical="center" wrapText="1"/>
    </xf>
    <xf numFmtId="0" fontId="8" fillId="14" borderId="2" xfId="2" applyNumberFormat="1" applyFont="1" applyFill="1" applyBorder="1" applyAlignment="1">
      <alignment horizontal="right" vertical="center" wrapText="1"/>
    </xf>
    <xf numFmtId="14" fontId="8" fillId="14" borderId="2" xfId="0" applyNumberFormat="1" applyFont="1" applyFill="1" applyBorder="1" applyAlignment="1">
      <alignment vertical="center" wrapText="1"/>
    </xf>
    <xf numFmtId="44" fontId="8" fillId="14" borderId="2" xfId="2" applyFont="1" applyFill="1" applyBorder="1" applyAlignment="1">
      <alignment wrapText="1"/>
    </xf>
    <xf numFmtId="0" fontId="18" fillId="14" borderId="2" xfId="0" applyNumberFormat="1" applyFont="1" applyFill="1" applyBorder="1"/>
    <xf numFmtId="2" fontId="18" fillId="14" borderId="2" xfId="0" applyNumberFormat="1" applyFont="1" applyFill="1" applyBorder="1"/>
    <xf numFmtId="0" fontId="8" fillId="14" borderId="0" xfId="0" applyFont="1" applyFill="1" applyBorder="1" applyAlignment="1">
      <alignment vertical="center"/>
    </xf>
    <xf numFmtId="0" fontId="3" fillId="14" borderId="2" xfId="6" applyFont="1" applyFill="1" applyBorder="1" applyAlignment="1">
      <alignment horizontal="left" vertical="center"/>
    </xf>
    <xf numFmtId="0" fontId="5" fillId="14" borderId="2" xfId="3" applyFont="1" applyFill="1" applyBorder="1" applyAlignment="1">
      <alignment horizontal="left" vertical="center"/>
    </xf>
    <xf numFmtId="0" fontId="25" fillId="14" borderId="2" xfId="0" applyFont="1" applyFill="1" applyBorder="1" applyAlignment="1">
      <alignment horizontal="left" vertical="top" wrapText="1"/>
    </xf>
    <xf numFmtId="0" fontId="3" fillId="14" borderId="2" xfId="0" applyFont="1" applyFill="1" applyBorder="1" applyAlignment="1">
      <alignment horizontal="left" vertical="center"/>
    </xf>
    <xf numFmtId="0" fontId="25" fillId="14" borderId="2" xfId="0" applyFont="1" applyFill="1" applyBorder="1" applyAlignment="1">
      <alignment horizontal="left" vertical="center" wrapText="1"/>
    </xf>
    <xf numFmtId="43" fontId="25" fillId="14" borderId="2" xfId="1" applyFont="1" applyFill="1" applyBorder="1" applyAlignment="1">
      <alignment horizontal="left" vertical="center" wrapText="1"/>
    </xf>
    <xf numFmtId="14" fontId="25" fillId="14" borderId="2" xfId="0" applyNumberFormat="1" applyFont="1" applyFill="1" applyBorder="1" applyAlignment="1">
      <alignment horizontal="center" wrapText="1"/>
    </xf>
    <xf numFmtId="0" fontId="0" fillId="14" borderId="2" xfId="0" applyFont="1" applyFill="1" applyBorder="1"/>
    <xf numFmtId="44" fontId="0" fillId="14" borderId="2" xfId="2" applyFont="1" applyFill="1" applyBorder="1" applyAlignment="1">
      <alignment horizontal="left" vertical="center" wrapText="1"/>
    </xf>
    <xf numFmtId="43" fontId="3" fillId="14" borderId="2" xfId="1" applyFont="1" applyFill="1" applyBorder="1" applyAlignment="1">
      <alignment horizontal="left" vertical="center" wrapText="1"/>
    </xf>
    <xf numFmtId="0" fontId="25" fillId="14" borderId="2" xfId="0" applyFont="1" applyFill="1" applyBorder="1" applyAlignment="1">
      <alignment vertical="center" wrapText="1"/>
    </xf>
    <xf numFmtId="43" fontId="25" fillId="14" borderId="2" xfId="1" applyFont="1" applyFill="1" applyBorder="1" applyAlignment="1">
      <alignment vertical="center" wrapText="1"/>
    </xf>
    <xf numFmtId="0" fontId="26" fillId="14" borderId="2" xfId="8" applyFill="1" applyBorder="1" applyAlignment="1" applyProtection="1">
      <alignment horizontal="left" vertical="center"/>
    </xf>
    <xf numFmtId="0" fontId="0" fillId="14" borderId="2" xfId="0" applyFont="1" applyFill="1" applyBorder="1" applyAlignment="1">
      <alignment horizontal="left" vertical="center"/>
    </xf>
    <xf numFmtId="43" fontId="3" fillId="14" borderId="2" xfId="1" applyFont="1" applyFill="1" applyBorder="1" applyAlignment="1">
      <alignment horizontal="left" vertical="center"/>
    </xf>
    <xf numFmtId="14" fontId="3" fillId="14" borderId="2" xfId="0" applyNumberFormat="1" applyFont="1" applyFill="1" applyBorder="1" applyAlignment="1">
      <alignment horizontal="center"/>
    </xf>
    <xf numFmtId="0" fontId="0" fillId="14" borderId="2" xfId="0" applyFont="1" applyFill="1" applyBorder="1" applyAlignment="1">
      <alignment vertical="center"/>
    </xf>
    <xf numFmtId="3" fontId="3" fillId="14" borderId="2" xfId="0" applyNumberFormat="1" applyFont="1" applyFill="1" applyBorder="1" applyAlignment="1">
      <alignment horizontal="center" vertical="center" wrapText="1"/>
    </xf>
    <xf numFmtId="14" fontId="3" fillId="14" borderId="2" xfId="0" applyNumberFormat="1" applyFont="1" applyFill="1" applyBorder="1" applyAlignment="1">
      <alignment horizontal="center" wrapText="1"/>
    </xf>
    <xf numFmtId="0" fontId="0" fillId="14" borderId="2" xfId="0" applyFont="1" applyFill="1" applyBorder="1" applyAlignment="1">
      <alignment horizontal="center" vertical="center" wrapText="1"/>
    </xf>
    <xf numFmtId="0" fontId="25" fillId="14" borderId="2" xfId="0" applyFont="1" applyFill="1" applyBorder="1" applyAlignment="1">
      <alignment horizontal="center" vertical="center" wrapText="1"/>
    </xf>
    <xf numFmtId="4" fontId="25" fillId="14" borderId="2" xfId="0" applyNumberFormat="1" applyFont="1" applyFill="1" applyBorder="1" applyAlignment="1">
      <alignment vertical="center" wrapText="1"/>
    </xf>
    <xf numFmtId="4" fontId="25" fillId="14" borderId="2" xfId="0" applyNumberFormat="1" applyFont="1" applyFill="1" applyBorder="1" applyAlignment="1">
      <alignment horizontal="center" vertical="center" wrapText="1"/>
    </xf>
    <xf numFmtId="0" fontId="0" fillId="14" borderId="2" xfId="0" applyFont="1" applyFill="1" applyBorder="1" applyAlignment="1">
      <alignment vertical="center" wrapText="1"/>
    </xf>
    <xf numFmtId="3" fontId="14" fillId="8" borderId="2" xfId="0" applyNumberFormat="1" applyFont="1" applyFill="1" applyBorder="1" applyAlignment="1">
      <alignment horizontal="center" vertical="center" wrapText="1"/>
    </xf>
    <xf numFmtId="14" fontId="14" fillId="8" borderId="2" xfId="0" applyNumberFormat="1" applyFont="1" applyFill="1" applyBorder="1" applyAlignment="1">
      <alignment horizontal="center" vertical="center" wrapText="1"/>
    </xf>
    <xf numFmtId="0" fontId="14" fillId="8" borderId="2" xfId="0" applyNumberFormat="1" applyFont="1" applyFill="1" applyBorder="1" applyAlignment="1">
      <alignment horizontal="center" vertical="center" wrapText="1"/>
    </xf>
    <xf numFmtId="0" fontId="14" fillId="8" borderId="2" xfId="0" applyFont="1" applyFill="1" applyBorder="1" applyAlignment="1">
      <alignment horizontal="center" vertical="center" wrapText="1"/>
    </xf>
    <xf numFmtId="3" fontId="19" fillId="8" borderId="2" xfId="0" applyNumberFormat="1" applyFont="1" applyFill="1" applyBorder="1" applyAlignment="1">
      <alignment horizontal="center" vertical="center" wrapText="1"/>
    </xf>
    <xf numFmtId="0" fontId="14" fillId="8" borderId="2" xfId="0" applyFont="1" applyFill="1" applyBorder="1" applyAlignment="1">
      <alignment vertical="center" wrapText="1"/>
    </xf>
    <xf numFmtId="3" fontId="13" fillId="8" borderId="2" xfId="0" applyNumberFormat="1" applyFont="1" applyFill="1" applyBorder="1" applyAlignment="1">
      <alignment horizontal="center" vertical="center" wrapText="1"/>
    </xf>
    <xf numFmtId="3" fontId="13" fillId="8" borderId="2" xfId="0" applyNumberFormat="1" applyFont="1" applyFill="1" applyBorder="1" applyAlignment="1">
      <alignment vertical="center" wrapText="1"/>
    </xf>
    <xf numFmtId="0" fontId="15" fillId="8" borderId="2" xfId="0" applyFont="1" applyFill="1" applyBorder="1" applyAlignment="1">
      <alignment horizontal="center" vertical="center" wrapText="1"/>
    </xf>
    <xf numFmtId="3" fontId="14" fillId="8" borderId="2" xfId="0" applyNumberFormat="1" applyFont="1" applyFill="1" applyBorder="1" applyAlignment="1">
      <alignment vertical="center" wrapText="1"/>
    </xf>
    <xf numFmtId="43" fontId="14" fillId="8" borderId="2" xfId="1" applyFont="1" applyFill="1" applyBorder="1" applyAlignment="1">
      <alignment horizontal="center" vertical="center" wrapText="1"/>
    </xf>
    <xf numFmtId="0" fontId="8" fillId="8" borderId="2" xfId="0" applyNumberFormat="1" applyFont="1" applyFill="1" applyBorder="1" applyAlignment="1">
      <alignment vertical="center" wrapText="1"/>
    </xf>
    <xf numFmtId="0" fontId="8" fillId="8" borderId="2" xfId="0" applyNumberFormat="1" applyFont="1" applyFill="1" applyBorder="1" applyAlignment="1">
      <alignment vertical="center"/>
    </xf>
    <xf numFmtId="44" fontId="8" fillId="8" borderId="2" xfId="2" applyFont="1" applyFill="1" applyBorder="1" applyAlignment="1">
      <alignment vertical="center" wrapText="1"/>
    </xf>
    <xf numFmtId="14" fontId="8" fillId="8" borderId="2" xfId="0" applyNumberFormat="1" applyFont="1" applyFill="1" applyBorder="1" applyAlignment="1">
      <alignment vertical="center" wrapText="1"/>
    </xf>
    <xf numFmtId="49" fontId="18" fillId="8" borderId="2" xfId="0" applyNumberFormat="1" applyFont="1" applyFill="1" applyBorder="1" applyAlignment="1"/>
    <xf numFmtId="44" fontId="18" fillId="8" borderId="2" xfId="6" applyNumberFormat="1" applyFont="1" applyFill="1" applyBorder="1" applyAlignment="1">
      <alignment wrapText="1"/>
    </xf>
    <xf numFmtId="8" fontId="18" fillId="8" borderId="2" xfId="6" applyNumberFormat="1" applyFont="1" applyFill="1" applyBorder="1" applyAlignment="1">
      <alignment wrapText="1"/>
    </xf>
    <xf numFmtId="0" fontId="18" fillId="8" borderId="2" xfId="6" applyFont="1" applyFill="1" applyBorder="1" applyAlignment="1"/>
    <xf numFmtId="6" fontId="18" fillId="8" borderId="2" xfId="6" applyNumberFormat="1" applyFont="1" applyFill="1" applyBorder="1" applyAlignment="1"/>
    <xf numFmtId="14" fontId="18" fillId="8" borderId="2" xfId="6" applyNumberFormat="1" applyFont="1" applyFill="1" applyBorder="1" applyAlignment="1"/>
    <xf numFmtId="0" fontId="18" fillId="8" borderId="2" xfId="5" applyFont="1" applyFill="1" applyBorder="1" applyAlignment="1">
      <alignment wrapText="1"/>
    </xf>
    <xf numFmtId="0" fontId="18" fillId="8" borderId="2" xfId="5" applyFont="1" applyFill="1" applyBorder="1"/>
    <xf numFmtId="0" fontId="18" fillId="8" borderId="2" xfId="5" applyFont="1" applyFill="1" applyBorder="1" applyAlignment="1">
      <alignment vertical="center"/>
    </xf>
    <xf numFmtId="49" fontId="18" fillId="8" borderId="2" xfId="5" applyNumberFormat="1" applyFont="1" applyFill="1" applyBorder="1" applyAlignment="1">
      <alignment horizontal="center" wrapText="1"/>
    </xf>
    <xf numFmtId="14" fontId="18" fillId="8" borderId="2" xfId="5" applyNumberFormat="1" applyFont="1" applyFill="1" applyBorder="1" applyAlignment="1">
      <alignment horizontal="center"/>
    </xf>
    <xf numFmtId="43" fontId="18" fillId="8" borderId="2" xfId="1" applyFont="1" applyFill="1" applyBorder="1" applyAlignment="1">
      <alignment horizontal="left" vertical="center"/>
    </xf>
    <xf numFmtId="14" fontId="18" fillId="8" borderId="2" xfId="0" applyNumberFormat="1" applyFont="1" applyFill="1" applyBorder="1" applyAlignment="1">
      <alignment horizontal="center"/>
    </xf>
    <xf numFmtId="44" fontId="18" fillId="8" borderId="2" xfId="2" applyFont="1" applyFill="1" applyBorder="1" applyAlignment="1">
      <alignment horizontal="left" vertical="center"/>
    </xf>
    <xf numFmtId="43" fontId="9" fillId="8" borderId="2" xfId="1" applyFont="1" applyFill="1" applyBorder="1" applyAlignment="1">
      <alignment horizontal="left" vertical="center" wrapText="1"/>
    </xf>
    <xf numFmtId="0" fontId="8" fillId="8" borderId="0" xfId="6" applyFont="1" applyFill="1" applyBorder="1" applyAlignment="1">
      <alignment vertical="center"/>
    </xf>
    <xf numFmtId="0" fontId="16" fillId="8" borderId="2" xfId="0" applyFont="1" applyFill="1" applyBorder="1" applyAlignment="1">
      <alignment vertical="center" wrapText="1"/>
    </xf>
    <xf numFmtId="0" fontId="11" fillId="8" borderId="2" xfId="0" applyFont="1" applyFill="1" applyBorder="1" applyAlignment="1">
      <alignment vertical="center"/>
    </xf>
    <xf numFmtId="43" fontId="10" fillId="8" borderId="2" xfId="1" applyFont="1" applyFill="1" applyBorder="1" applyAlignment="1">
      <alignment vertical="center" wrapText="1"/>
    </xf>
    <xf numFmtId="0" fontId="10" fillId="8" borderId="2" xfId="0" applyFont="1" applyFill="1" applyBorder="1" applyAlignment="1">
      <alignment horizontal="center" wrapText="1"/>
    </xf>
    <xf numFmtId="43" fontId="11" fillId="8" borderId="2" xfId="1" applyFont="1" applyFill="1" applyBorder="1" applyAlignment="1">
      <alignment vertical="center" wrapText="1"/>
    </xf>
    <xf numFmtId="14" fontId="11" fillId="8" borderId="2" xfId="0" applyNumberFormat="1" applyFont="1" applyFill="1" applyBorder="1" applyAlignment="1">
      <alignment horizontal="center" wrapText="1"/>
    </xf>
    <xf numFmtId="0" fontId="11" fillId="8" borderId="2" xfId="0" applyFont="1" applyFill="1" applyBorder="1" applyAlignment="1">
      <alignment horizontal="center" wrapText="1"/>
    </xf>
    <xf numFmtId="0" fontId="11" fillId="8" borderId="2" xfId="0" applyFont="1" applyFill="1" applyBorder="1" applyAlignment="1">
      <alignment vertical="center" wrapText="1"/>
    </xf>
    <xf numFmtId="43" fontId="14" fillId="8" borderId="2" xfId="1" applyFont="1" applyFill="1" applyBorder="1" applyAlignment="1">
      <alignment vertical="center" wrapText="1"/>
    </xf>
    <xf numFmtId="14" fontId="14" fillId="8" borderId="2" xfId="0" applyNumberFormat="1" applyFont="1" applyFill="1" applyBorder="1" applyAlignment="1">
      <alignment horizontal="center" wrapText="1"/>
    </xf>
    <xf numFmtId="0" fontId="14" fillId="8" borderId="2" xfId="0" applyFont="1" applyFill="1" applyBorder="1" applyAlignment="1">
      <alignment horizontal="center" wrapText="1"/>
    </xf>
    <xf numFmtId="0" fontId="20" fillId="8" borderId="2" xfId="0" applyFont="1" applyFill="1" applyBorder="1" applyAlignment="1">
      <alignment horizontal="center" wrapText="1"/>
    </xf>
    <xf numFmtId="0" fontId="20" fillId="8" borderId="2" xfId="0" applyFont="1" applyFill="1" applyBorder="1" applyAlignment="1">
      <alignment vertical="center"/>
    </xf>
    <xf numFmtId="3" fontId="20" fillId="8" borderId="2" xfId="0" applyNumberFormat="1" applyFont="1" applyFill="1" applyBorder="1" applyAlignment="1">
      <alignment horizontal="center" vertical="center" wrapText="1"/>
    </xf>
    <xf numFmtId="3" fontId="20" fillId="8" borderId="2" xfId="0" applyNumberFormat="1" applyFont="1" applyFill="1" applyBorder="1" applyAlignment="1">
      <alignment vertical="center" wrapText="1"/>
    </xf>
    <xf numFmtId="4" fontId="10" fillId="8" borderId="2"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14" fontId="13" fillId="8" borderId="2" xfId="0" applyNumberFormat="1" applyFont="1" applyFill="1" applyBorder="1" applyAlignment="1">
      <alignment horizontal="center" vertical="center" wrapText="1"/>
    </xf>
    <xf numFmtId="0" fontId="7" fillId="8" borderId="2" xfId="0" applyFont="1" applyFill="1" applyBorder="1" applyAlignment="1">
      <alignment wrapText="1"/>
    </xf>
    <xf numFmtId="4" fontId="7" fillId="8" borderId="2" xfId="0" applyNumberFormat="1" applyFont="1" applyFill="1" applyBorder="1" applyAlignment="1">
      <alignment vertical="center"/>
    </xf>
    <xf numFmtId="3" fontId="7" fillId="8" borderId="2" xfId="0" applyNumberFormat="1" applyFont="1" applyFill="1" applyBorder="1" applyAlignment="1">
      <alignment vertical="center" wrapText="1"/>
    </xf>
    <xf numFmtId="14" fontId="0" fillId="8" borderId="2" xfId="0" applyNumberFormat="1" applyFont="1" applyFill="1" applyBorder="1" applyAlignment="1">
      <alignment horizontal="center" wrapText="1"/>
    </xf>
    <xf numFmtId="43" fontId="3" fillId="8" borderId="2" xfId="1" applyFont="1" applyFill="1" applyBorder="1" applyAlignment="1">
      <alignment horizontal="left" vertical="center" wrapText="1"/>
    </xf>
    <xf numFmtId="44" fontId="0" fillId="8" borderId="2" xfId="2" applyFont="1" applyFill="1" applyBorder="1" applyAlignment="1">
      <alignment horizontal="left" vertical="center" wrapText="1"/>
    </xf>
    <xf numFmtId="14" fontId="0" fillId="8" borderId="2" xfId="0" applyNumberFormat="1" applyFont="1" applyFill="1" applyBorder="1" applyAlignment="1">
      <alignment horizontal="center"/>
    </xf>
    <xf numFmtId="0" fontId="0" fillId="8" borderId="2" xfId="0" applyFont="1" applyFill="1" applyBorder="1" applyAlignment="1">
      <alignment horizontal="left" vertical="top"/>
    </xf>
    <xf numFmtId="14" fontId="3" fillId="8" borderId="2" xfId="0" applyNumberFormat="1" applyFont="1" applyFill="1" applyBorder="1" applyAlignment="1">
      <alignment horizontal="center" vertical="center" wrapText="1"/>
    </xf>
    <xf numFmtId="0" fontId="8" fillId="8" borderId="0" xfId="0" applyNumberFormat="1" applyFont="1" applyFill="1" applyBorder="1" applyAlignment="1">
      <alignment vertical="center"/>
    </xf>
    <xf numFmtId="0" fontId="8" fillId="8" borderId="0" xfId="0" applyFont="1" applyFill="1" applyBorder="1" applyAlignment="1">
      <alignment vertical="center"/>
    </xf>
    <xf numFmtId="0" fontId="7" fillId="8" borderId="2" xfId="1" applyNumberFormat="1" applyFont="1" applyFill="1" applyBorder="1" applyAlignment="1">
      <alignment horizontal="right" vertical="center" wrapText="1"/>
    </xf>
    <xf numFmtId="0" fontId="8" fillId="8" borderId="2" xfId="0" applyFont="1" applyFill="1" applyBorder="1" applyAlignment="1">
      <alignment vertical="center"/>
    </xf>
    <xf numFmtId="3" fontId="8" fillId="8" borderId="2" xfId="0" applyNumberFormat="1" applyFont="1" applyFill="1" applyBorder="1" applyAlignment="1">
      <alignment vertical="center" wrapText="1"/>
    </xf>
    <xf numFmtId="0" fontId="8" fillId="8" borderId="2" xfId="6" applyNumberFormat="1" applyFont="1" applyFill="1" applyBorder="1" applyAlignment="1">
      <alignment vertical="center" wrapText="1"/>
    </xf>
    <xf numFmtId="14" fontId="7" fillId="8" borderId="2" xfId="1" applyNumberFormat="1" applyFont="1" applyFill="1" applyBorder="1" applyAlignment="1">
      <alignment vertical="center" wrapText="1"/>
    </xf>
    <xf numFmtId="0" fontId="0" fillId="0" borderId="0" xfId="0" applyFill="1" applyAlignment="1">
      <alignment horizontal="left"/>
    </xf>
    <xf numFmtId="0" fontId="0" fillId="15" borderId="0" xfId="0" applyFill="1" applyAlignment="1">
      <alignment horizontal="left"/>
    </xf>
    <xf numFmtId="0" fontId="8" fillId="0" borderId="2" xfId="2" applyNumberFormat="1" applyFont="1" applyFill="1" applyBorder="1" applyAlignment="1">
      <alignment horizontal="right" vertical="center" wrapText="1"/>
    </xf>
    <xf numFmtId="2" fontId="0" fillId="0" borderId="2" xfId="0" applyNumberFormat="1" applyFont="1" applyFill="1" applyBorder="1"/>
    <xf numFmtId="0" fontId="5" fillId="16" borderId="2" xfId="3" applyNumberFormat="1" applyFont="1" applyFill="1" applyBorder="1" applyAlignment="1">
      <alignment horizontal="left" vertical="center"/>
    </xf>
    <xf numFmtId="0" fontId="7" fillId="16" borderId="2" xfId="0" applyNumberFormat="1" applyFont="1" applyFill="1" applyBorder="1" applyAlignment="1">
      <alignment vertical="top" wrapText="1"/>
    </xf>
    <xf numFmtId="0" fontId="7" fillId="16" borderId="2" xfId="0" applyNumberFormat="1" applyFont="1" applyFill="1" applyBorder="1" applyAlignment="1">
      <alignment vertical="center" wrapText="1"/>
    </xf>
    <xf numFmtId="0" fontId="9" fillId="16" borderId="2" xfId="0" applyNumberFormat="1" applyFont="1" applyFill="1" applyBorder="1" applyAlignment="1">
      <alignment vertical="center"/>
    </xf>
    <xf numFmtId="0" fontId="7" fillId="16" borderId="2" xfId="2" applyNumberFormat="1" applyFont="1" applyFill="1" applyBorder="1" applyAlignment="1">
      <alignment horizontal="right" vertical="center" wrapText="1"/>
    </xf>
    <xf numFmtId="0" fontId="7" fillId="16" borderId="2" xfId="1" applyNumberFormat="1" applyFont="1" applyFill="1" applyBorder="1" applyAlignment="1">
      <alignment vertical="center" wrapText="1"/>
    </xf>
    <xf numFmtId="14" fontId="7" fillId="16" borderId="2" xfId="0" applyNumberFormat="1" applyFont="1" applyFill="1" applyBorder="1" applyAlignment="1">
      <alignment wrapText="1"/>
    </xf>
    <xf numFmtId="0" fontId="7" fillId="16" borderId="2" xfId="0" applyNumberFormat="1" applyFont="1" applyFill="1" applyBorder="1" applyAlignment="1">
      <alignment wrapText="1"/>
    </xf>
    <xf numFmtId="44" fontId="7" fillId="16" borderId="2" xfId="2" applyFont="1" applyFill="1" applyBorder="1" applyAlignment="1">
      <alignment wrapText="1"/>
    </xf>
    <xf numFmtId="0" fontId="0" fillId="16" borderId="2" xfId="0" applyNumberFormat="1" applyFont="1" applyFill="1" applyBorder="1"/>
    <xf numFmtId="0" fontId="8" fillId="16" borderId="2" xfId="6" applyNumberFormat="1" applyFont="1" applyFill="1" applyBorder="1" applyAlignment="1">
      <alignment vertical="center"/>
    </xf>
    <xf numFmtId="0" fontId="18" fillId="17" borderId="2" xfId="6" applyFont="1" applyFill="1" applyBorder="1" applyAlignment="1">
      <alignment horizontal="left" vertical="center"/>
    </xf>
    <xf numFmtId="0" fontId="8" fillId="18" borderId="2" xfId="6" applyFont="1" applyFill="1" applyBorder="1" applyAlignment="1">
      <alignment horizontal="left" vertical="center"/>
    </xf>
    <xf numFmtId="0" fontId="5" fillId="18" borderId="2" xfId="3" applyFont="1" applyFill="1" applyBorder="1" applyAlignment="1">
      <alignment horizontal="left" vertical="center"/>
    </xf>
    <xf numFmtId="0" fontId="0" fillId="18" borderId="2" xfId="0" applyFont="1" applyFill="1" applyBorder="1"/>
    <xf numFmtId="44" fontId="0" fillId="18" borderId="2" xfId="0" applyNumberFormat="1" applyFont="1" applyFill="1" applyBorder="1"/>
    <xf numFmtId="0" fontId="7" fillId="18" borderId="2" xfId="0" applyFont="1" applyFill="1" applyBorder="1" applyAlignment="1">
      <alignment vertical="center" wrapText="1"/>
    </xf>
    <xf numFmtId="0" fontId="7" fillId="18" borderId="2" xfId="0" applyFont="1" applyFill="1" applyBorder="1" applyAlignment="1">
      <alignment horizontal="left" vertical="center" wrapText="1"/>
    </xf>
    <xf numFmtId="0" fontId="7" fillId="18" borderId="2" xfId="0" applyFont="1" applyFill="1" applyBorder="1" applyAlignment="1">
      <alignment horizontal="left" vertical="center"/>
    </xf>
    <xf numFmtId="43" fontId="7" fillId="18" borderId="2" xfId="1" applyFont="1" applyFill="1" applyBorder="1" applyAlignment="1">
      <alignment horizontal="left" vertical="center" wrapText="1"/>
    </xf>
    <xf numFmtId="0" fontId="7" fillId="18" borderId="2" xfId="0" applyFont="1" applyFill="1" applyBorder="1" applyAlignment="1">
      <alignment horizontal="center" wrapText="1"/>
    </xf>
    <xf numFmtId="14" fontId="7" fillId="18" borderId="2" xfId="0" applyNumberFormat="1" applyFont="1" applyFill="1" applyBorder="1" applyAlignment="1">
      <alignment horizontal="center" wrapText="1"/>
    </xf>
    <xf numFmtId="44" fontId="7" fillId="18" borderId="2" xfId="2" applyFont="1" applyFill="1" applyBorder="1" applyAlignment="1">
      <alignment horizontal="left" vertical="center" wrapText="1"/>
    </xf>
    <xf numFmtId="3" fontId="7" fillId="18" borderId="2" xfId="0" applyNumberFormat="1" applyFont="1" applyFill="1" applyBorder="1" applyAlignment="1">
      <alignment horizontal="left" vertical="center" wrapText="1"/>
    </xf>
    <xf numFmtId="0" fontId="8" fillId="18" borderId="0" xfId="6" applyFont="1" applyFill="1" applyBorder="1" applyAlignment="1">
      <alignment horizontal="left" vertical="center"/>
    </xf>
    <xf numFmtId="0" fontId="8" fillId="18" borderId="2" xfId="6" applyFont="1" applyFill="1" applyBorder="1" applyAlignment="1">
      <alignment vertical="center"/>
    </xf>
    <xf numFmtId="0" fontId="7" fillId="18" borderId="2" xfId="0" applyFont="1" applyFill="1" applyBorder="1" applyAlignment="1">
      <alignment vertical="center"/>
    </xf>
    <xf numFmtId="43" fontId="7" fillId="18" borderId="2" xfId="1" applyFont="1" applyFill="1" applyBorder="1" applyAlignment="1">
      <alignment vertical="center" wrapText="1"/>
    </xf>
    <xf numFmtId="44" fontId="7" fillId="18" borderId="2" xfId="2" applyFont="1" applyFill="1" applyBorder="1" applyAlignment="1">
      <alignment vertical="center" wrapText="1"/>
    </xf>
    <xf numFmtId="0" fontId="12" fillId="18" borderId="2" xfId="0" applyFont="1" applyFill="1" applyBorder="1" applyAlignment="1">
      <alignment vertical="center" wrapText="1"/>
    </xf>
    <xf numFmtId="0" fontId="0" fillId="18" borderId="2" xfId="0" applyFont="1" applyFill="1" applyBorder="1" applyAlignment="1">
      <alignment vertical="center"/>
    </xf>
    <xf numFmtId="0" fontId="13" fillId="18" borderId="2" xfId="0" applyFont="1" applyFill="1" applyBorder="1" applyAlignment="1">
      <alignment horizontal="center" vertical="center"/>
    </xf>
    <xf numFmtId="4" fontId="13" fillId="18" borderId="2" xfId="0" applyNumberFormat="1" applyFont="1" applyFill="1" applyBorder="1" applyAlignment="1">
      <alignment vertical="center" wrapText="1"/>
    </xf>
    <xf numFmtId="0" fontId="13" fillId="18" borderId="2" xfId="0" applyFont="1" applyFill="1" applyBorder="1" applyAlignment="1">
      <alignment horizontal="center" wrapText="1"/>
    </xf>
    <xf numFmtId="0" fontId="13" fillId="18" borderId="2" xfId="0" applyFont="1" applyFill="1" applyBorder="1" applyAlignment="1">
      <alignment vertical="center" wrapText="1"/>
    </xf>
    <xf numFmtId="0" fontId="13" fillId="18" borderId="2" xfId="0" applyFont="1" applyFill="1" applyBorder="1" applyAlignment="1">
      <alignment vertical="center"/>
    </xf>
    <xf numFmtId="14" fontId="13" fillId="18" borderId="2" xfId="0" applyNumberFormat="1" applyFont="1" applyFill="1" applyBorder="1" applyAlignment="1">
      <alignment horizontal="center" wrapText="1"/>
    </xf>
    <xf numFmtId="4" fontId="13" fillId="18" borderId="2" xfId="0" applyNumberFormat="1" applyFont="1" applyFill="1" applyBorder="1" applyAlignment="1">
      <alignment horizontal="center" vertical="center" wrapText="1"/>
    </xf>
    <xf numFmtId="0" fontId="10" fillId="18" borderId="2" xfId="0" applyFont="1" applyFill="1" applyBorder="1" applyAlignment="1">
      <alignment vertical="center" wrapText="1"/>
    </xf>
    <xf numFmtId="0" fontId="15" fillId="18" borderId="2" xfId="0" applyFont="1" applyFill="1" applyBorder="1" applyAlignment="1">
      <alignment horizontal="center" wrapText="1"/>
    </xf>
    <xf numFmtId="0" fontId="13" fillId="18" borderId="2" xfId="0" applyFont="1" applyFill="1" applyBorder="1" applyAlignment="1">
      <alignment horizontal="center" vertical="center" wrapText="1"/>
    </xf>
    <xf numFmtId="0" fontId="10" fillId="18" borderId="2" xfId="0" applyFont="1" applyFill="1" applyBorder="1" applyAlignment="1">
      <alignment horizontal="center" vertical="center" wrapText="1"/>
    </xf>
    <xf numFmtId="0" fontId="19" fillId="18" borderId="2" xfId="0" applyFont="1" applyFill="1" applyBorder="1" applyAlignment="1">
      <alignment vertical="center"/>
    </xf>
    <xf numFmtId="4" fontId="19" fillId="18" borderId="2" xfId="0" applyNumberFormat="1" applyFont="1" applyFill="1" applyBorder="1" applyAlignment="1">
      <alignment vertical="center" wrapText="1"/>
    </xf>
    <xf numFmtId="14" fontId="20" fillId="18" borderId="2" xfId="0" applyNumberFormat="1" applyFont="1" applyFill="1" applyBorder="1" applyAlignment="1">
      <alignment horizontal="center" wrapText="1"/>
    </xf>
    <xf numFmtId="4" fontId="19" fillId="18" borderId="2" xfId="0" applyNumberFormat="1" applyFont="1" applyFill="1" applyBorder="1" applyAlignment="1">
      <alignment horizontal="center" vertical="center" wrapText="1"/>
    </xf>
    <xf numFmtId="0" fontId="19" fillId="18" borderId="2" xfId="0" applyFont="1" applyFill="1" applyBorder="1" applyAlignment="1">
      <alignment vertical="center" wrapText="1"/>
    </xf>
    <xf numFmtId="14" fontId="19" fillId="18" borderId="2" xfId="0" applyNumberFormat="1" applyFont="1" applyFill="1" applyBorder="1" applyAlignment="1">
      <alignment horizontal="center" wrapText="1"/>
    </xf>
    <xf numFmtId="0" fontId="19" fillId="18" borderId="2" xfId="0" applyFont="1" applyFill="1" applyBorder="1" applyAlignment="1">
      <alignment horizontal="center" vertical="center" wrapText="1"/>
    </xf>
    <xf numFmtId="0" fontId="10" fillId="18" borderId="2" xfId="0" applyFont="1" applyFill="1" applyBorder="1" applyAlignment="1">
      <alignment horizontal="left" vertical="center" wrapText="1"/>
    </xf>
    <xf numFmtId="0" fontId="19" fillId="18" borderId="2" xfId="0" applyFont="1" applyFill="1" applyBorder="1" applyAlignment="1">
      <alignment horizontal="center" vertical="center"/>
    </xf>
    <xf numFmtId="4" fontId="20" fillId="18" borderId="2" xfId="0" applyNumberFormat="1" applyFont="1" applyFill="1" applyBorder="1" applyAlignment="1">
      <alignment vertical="center" wrapText="1"/>
    </xf>
    <xf numFmtId="4" fontId="20" fillId="18" borderId="2" xfId="0" applyNumberFormat="1" applyFont="1" applyFill="1" applyBorder="1" applyAlignment="1">
      <alignment horizontal="center" vertical="center" wrapText="1"/>
    </xf>
    <xf numFmtId="0" fontId="21" fillId="18" borderId="2" xfId="0" applyFont="1" applyFill="1" applyBorder="1" applyAlignment="1">
      <alignment horizontal="center" vertical="center"/>
    </xf>
    <xf numFmtId="0" fontId="20" fillId="18" borderId="2" xfId="0" applyFont="1" applyFill="1" applyBorder="1" applyAlignment="1">
      <alignment horizontal="center" vertical="center" wrapText="1"/>
    </xf>
    <xf numFmtId="0" fontId="19" fillId="18" borderId="2" xfId="0" applyFont="1" applyFill="1" applyBorder="1" applyAlignment="1">
      <alignment horizontal="center" wrapText="1"/>
    </xf>
    <xf numFmtId="0" fontId="20" fillId="18" borderId="2" xfId="0" applyFont="1" applyFill="1" applyBorder="1" applyAlignment="1">
      <alignment vertical="center" wrapText="1"/>
    </xf>
    <xf numFmtId="0" fontId="15" fillId="18" borderId="2" xfId="0" applyFont="1" applyFill="1" applyBorder="1" applyAlignment="1">
      <alignment horizontal="left" vertical="center" wrapText="1" indent="2"/>
    </xf>
    <xf numFmtId="0" fontId="15" fillId="18" borderId="2" xfId="0" applyFont="1" applyFill="1" applyBorder="1" applyAlignment="1">
      <alignment vertical="center" wrapText="1"/>
    </xf>
    <xf numFmtId="0" fontId="7" fillId="18" borderId="2" xfId="0" applyFont="1" applyFill="1" applyBorder="1" applyAlignment="1">
      <alignment vertical="top" wrapText="1"/>
    </xf>
    <xf numFmtId="14" fontId="7" fillId="18" borderId="2" xfId="0" applyNumberFormat="1" applyFont="1" applyFill="1" applyBorder="1" applyAlignment="1">
      <alignment wrapText="1"/>
    </xf>
    <xf numFmtId="0" fontId="5" fillId="18" borderId="2" xfId="3" applyNumberFormat="1" applyFont="1" applyFill="1" applyBorder="1" applyAlignment="1">
      <alignment horizontal="left" vertical="center"/>
    </xf>
    <xf numFmtId="0" fontId="7" fillId="18" borderId="2" xfId="0" applyNumberFormat="1" applyFont="1" applyFill="1" applyBorder="1" applyAlignment="1">
      <alignment vertical="top" wrapText="1"/>
    </xf>
    <xf numFmtId="0" fontId="7" fillId="18" borderId="2" xfId="0" applyNumberFormat="1" applyFont="1" applyFill="1" applyBorder="1" applyAlignment="1">
      <alignment vertical="center" wrapText="1"/>
    </xf>
    <xf numFmtId="0" fontId="7" fillId="18" borderId="2" xfId="0" applyNumberFormat="1" applyFont="1" applyFill="1" applyBorder="1" applyAlignment="1">
      <alignment vertical="center"/>
    </xf>
    <xf numFmtId="0" fontId="7" fillId="18" borderId="2" xfId="2" applyNumberFormat="1" applyFont="1" applyFill="1" applyBorder="1" applyAlignment="1">
      <alignment horizontal="right" vertical="center" wrapText="1"/>
    </xf>
    <xf numFmtId="0" fontId="7" fillId="18" borderId="2" xfId="1" applyNumberFormat="1" applyFont="1" applyFill="1" applyBorder="1" applyAlignment="1">
      <alignment vertical="center" wrapText="1"/>
    </xf>
    <xf numFmtId="0" fontId="7" fillId="18" borderId="2" xfId="0" applyNumberFormat="1" applyFont="1" applyFill="1" applyBorder="1" applyAlignment="1">
      <alignment wrapText="1"/>
    </xf>
    <xf numFmtId="44" fontId="7" fillId="18" borderId="2" xfId="2" applyFont="1" applyFill="1" applyBorder="1" applyAlignment="1">
      <alignment wrapText="1"/>
    </xf>
    <xf numFmtId="0" fontId="0" fillId="18" borderId="2" xfId="0" applyNumberFormat="1" applyFont="1" applyFill="1" applyBorder="1"/>
    <xf numFmtId="0" fontId="8" fillId="18" borderId="2" xfId="6" applyNumberFormat="1" applyFont="1" applyFill="1" applyBorder="1" applyAlignment="1">
      <alignment vertical="center"/>
    </xf>
    <xf numFmtId="4" fontId="7" fillId="18" borderId="2" xfId="0" applyNumberFormat="1" applyFont="1" applyFill="1" applyBorder="1" applyAlignment="1"/>
    <xf numFmtId="0" fontId="8" fillId="18" borderId="2" xfId="6" applyFont="1" applyFill="1" applyBorder="1" applyAlignment="1">
      <alignment vertical="center" wrapText="1"/>
    </xf>
    <xf numFmtId="43" fontId="9" fillId="18" borderId="2" xfId="1" applyFont="1" applyFill="1" applyBorder="1" applyAlignment="1">
      <alignment vertical="center" wrapText="1"/>
    </xf>
    <xf numFmtId="0" fontId="7" fillId="18" borderId="2" xfId="2" applyNumberFormat="1" applyFont="1" applyFill="1" applyBorder="1" applyAlignment="1">
      <alignment vertical="center" wrapText="1"/>
    </xf>
    <xf numFmtId="0" fontId="18" fillId="18" borderId="2" xfId="0" applyFont="1" applyFill="1" applyBorder="1" applyAlignment="1">
      <alignment wrapText="1"/>
    </xf>
    <xf numFmtId="0" fontId="18" fillId="18" borderId="2" xfId="0" applyFont="1" applyFill="1" applyBorder="1" applyAlignment="1"/>
    <xf numFmtId="44" fontId="18" fillId="18" borderId="2" xfId="2" applyFont="1" applyFill="1" applyBorder="1"/>
    <xf numFmtId="14" fontId="18" fillId="18" borderId="2" xfId="0" applyNumberFormat="1" applyFont="1" applyFill="1" applyBorder="1"/>
    <xf numFmtId="44" fontId="18" fillId="18" borderId="2" xfId="2" applyFont="1" applyFill="1" applyBorder="1" applyAlignment="1">
      <alignment wrapText="1"/>
    </xf>
    <xf numFmtId="14" fontId="18" fillId="18" borderId="2" xfId="0" applyNumberFormat="1" applyFont="1" applyFill="1" applyBorder="1" applyAlignment="1">
      <alignment vertical="center" wrapText="1"/>
    </xf>
    <xf numFmtId="0" fontId="18" fillId="18" borderId="2" xfId="0" applyFont="1" applyFill="1" applyBorder="1"/>
    <xf numFmtId="0" fontId="18" fillId="18" borderId="2" xfId="0" applyFont="1" applyFill="1" applyBorder="1" applyAlignment="1">
      <alignment vertical="center"/>
    </xf>
    <xf numFmtId="0" fontId="18" fillId="18" borderId="2" xfId="0" applyFont="1" applyFill="1" applyBorder="1" applyAlignment="1">
      <alignment horizontal="center" vertical="center" wrapText="1"/>
    </xf>
    <xf numFmtId="0" fontId="18" fillId="18" borderId="2" xfId="0" applyFont="1" applyFill="1" applyBorder="1" applyAlignment="1">
      <alignment horizontal="center" vertical="center"/>
    </xf>
    <xf numFmtId="44" fontId="18" fillId="18" borderId="2" xfId="2" applyFont="1" applyFill="1" applyBorder="1" applyAlignment="1">
      <alignment vertical="center" wrapText="1"/>
    </xf>
    <xf numFmtId="14" fontId="18" fillId="18" borderId="2" xfId="0" applyNumberFormat="1" applyFont="1" applyFill="1" applyBorder="1" applyAlignment="1">
      <alignment horizontal="center" vertical="center" wrapText="1"/>
    </xf>
    <xf numFmtId="44" fontId="18" fillId="18" borderId="2" xfId="2" applyFont="1" applyFill="1" applyBorder="1" applyAlignment="1">
      <alignment horizontal="center" vertical="center" wrapText="1"/>
    </xf>
    <xf numFmtId="0" fontId="18" fillId="18" borderId="2" xfId="0" applyFont="1" applyFill="1" applyBorder="1" applyAlignment="1">
      <alignment vertical="center" wrapText="1"/>
    </xf>
    <xf numFmtId="0" fontId="18" fillId="18" borderId="2" xfId="0" applyFont="1" applyFill="1" applyBorder="1" applyAlignment="1">
      <alignment horizontal="left" vertical="center" wrapText="1"/>
    </xf>
    <xf numFmtId="0" fontId="18" fillId="18" borderId="2" xfId="0" applyFont="1" applyFill="1" applyBorder="1" applyAlignment="1">
      <alignment horizontal="left" vertical="center"/>
    </xf>
    <xf numFmtId="43" fontId="18" fillId="18" borderId="2" xfId="1" applyFont="1" applyFill="1" applyBorder="1" applyAlignment="1">
      <alignment horizontal="left" vertical="center" wrapText="1"/>
    </xf>
    <xf numFmtId="14" fontId="18" fillId="18" borderId="2" xfId="0" applyNumberFormat="1" applyFont="1" applyFill="1" applyBorder="1" applyAlignment="1">
      <alignment horizontal="center" wrapText="1"/>
    </xf>
    <xf numFmtId="44" fontId="18" fillId="18" borderId="2" xfId="2" applyFont="1" applyFill="1" applyBorder="1" applyAlignment="1">
      <alignment horizontal="left" vertical="center" wrapText="1"/>
    </xf>
    <xf numFmtId="43" fontId="18" fillId="18" borderId="2" xfId="1" applyFont="1" applyFill="1" applyBorder="1" applyAlignment="1">
      <alignment vertical="center" wrapText="1"/>
    </xf>
    <xf numFmtId="0" fontId="18" fillId="18" borderId="2" xfId="0" applyFont="1" applyFill="1" applyBorder="1" applyAlignment="1">
      <alignment horizontal="center" wrapText="1"/>
    </xf>
    <xf numFmtId="4" fontId="18" fillId="18" borderId="2" xfId="0" applyNumberFormat="1" applyFont="1" applyFill="1" applyBorder="1" applyAlignment="1">
      <alignment vertical="center" wrapText="1"/>
    </xf>
    <xf numFmtId="4" fontId="18" fillId="18" borderId="2" xfId="0" applyNumberFormat="1" applyFont="1" applyFill="1" applyBorder="1" applyAlignment="1">
      <alignment horizontal="center" vertical="center" wrapText="1"/>
    </xf>
    <xf numFmtId="0" fontId="3" fillId="18" borderId="2" xfId="6" applyFont="1" applyFill="1" applyBorder="1" applyAlignment="1">
      <alignment horizontal="left" vertical="center"/>
    </xf>
    <xf numFmtId="0" fontId="25" fillId="18" borderId="2" xfId="0" applyFont="1" applyFill="1" applyBorder="1" applyAlignment="1">
      <alignment horizontal="left" vertical="top" wrapText="1"/>
    </xf>
    <xf numFmtId="0" fontId="25" fillId="18" borderId="2" xfId="0" applyFont="1" applyFill="1" applyBorder="1" applyAlignment="1">
      <alignment horizontal="left" vertical="center"/>
    </xf>
    <xf numFmtId="0" fontId="0" fillId="18" borderId="0" xfId="0" applyFill="1" applyBorder="1" applyAlignment="1">
      <alignment vertical="center"/>
    </xf>
    <xf numFmtId="43" fontId="25" fillId="18" borderId="2" xfId="1" applyFont="1" applyFill="1" applyBorder="1" applyAlignment="1">
      <alignment horizontal="left" vertical="center" wrapText="1"/>
    </xf>
    <xf numFmtId="14" fontId="25" fillId="18" borderId="2" xfId="0" applyNumberFormat="1" applyFont="1" applyFill="1" applyBorder="1" applyAlignment="1">
      <alignment horizontal="center" wrapText="1"/>
    </xf>
    <xf numFmtId="44" fontId="25" fillId="18" borderId="2" xfId="2" applyFont="1" applyFill="1" applyBorder="1" applyAlignment="1">
      <alignment horizontal="left" vertical="center" wrapText="1"/>
    </xf>
    <xf numFmtId="0" fontId="25" fillId="18" borderId="2" xfId="0" applyFont="1" applyFill="1" applyBorder="1" applyAlignment="1">
      <alignment vertical="center" wrapText="1"/>
    </xf>
    <xf numFmtId="0" fontId="0" fillId="18" borderId="0" xfId="0" applyFill="1" applyAlignment="1">
      <alignment vertical="center"/>
    </xf>
    <xf numFmtId="43" fontId="3" fillId="18" borderId="2" xfId="1" applyFont="1" applyFill="1" applyBorder="1" applyAlignment="1">
      <alignment vertical="center" wrapText="1"/>
    </xf>
    <xf numFmtId="44" fontId="3" fillId="18" borderId="2" xfId="2" applyFont="1" applyFill="1" applyBorder="1" applyAlignment="1">
      <alignment vertical="center" wrapText="1"/>
    </xf>
    <xf numFmtId="0" fontId="18" fillId="18" borderId="2" xfId="6" applyFont="1" applyFill="1" applyBorder="1" applyAlignment="1">
      <alignment horizontal="left" vertical="center"/>
    </xf>
    <xf numFmtId="0" fontId="3" fillId="18" borderId="2" xfId="0" applyFont="1" applyFill="1" applyBorder="1" applyAlignment="1">
      <alignment vertical="center"/>
    </xf>
    <xf numFmtId="43" fontId="25" fillId="18" borderId="2" xfId="1" applyFont="1" applyFill="1" applyBorder="1" applyAlignment="1">
      <alignment vertical="center" wrapText="1"/>
    </xf>
    <xf numFmtId="0" fontId="25" fillId="18" borderId="2" xfId="0" applyFont="1" applyFill="1" applyBorder="1" applyAlignment="1">
      <alignment horizontal="center" wrapText="1"/>
    </xf>
    <xf numFmtId="4" fontId="25" fillId="18" borderId="2" xfId="0" applyNumberFormat="1" applyFont="1" applyFill="1" applyBorder="1" applyAlignment="1">
      <alignment vertical="center" wrapText="1"/>
    </xf>
    <xf numFmtId="3" fontId="25" fillId="18" borderId="2" xfId="0" applyNumberFormat="1" applyFont="1" applyFill="1" applyBorder="1" applyAlignment="1">
      <alignment vertical="center" wrapText="1"/>
    </xf>
    <xf numFmtId="43" fontId="3" fillId="18" borderId="2" xfId="1" applyFont="1" applyFill="1" applyBorder="1" applyAlignment="1">
      <alignment vertical="center"/>
    </xf>
    <xf numFmtId="14" fontId="3" fillId="18" borderId="2" xfId="0" applyNumberFormat="1" applyFont="1" applyFill="1" applyBorder="1" applyAlignment="1">
      <alignment horizontal="center"/>
    </xf>
    <xf numFmtId="14" fontId="3" fillId="18" borderId="2" xfId="0" applyNumberFormat="1" applyFont="1" applyFill="1" applyBorder="1" applyAlignment="1">
      <alignment vertical="center"/>
    </xf>
    <xf numFmtId="44" fontId="3" fillId="18" borderId="2" xfId="2" applyFont="1" applyFill="1" applyBorder="1" applyAlignment="1">
      <alignment vertical="center"/>
    </xf>
    <xf numFmtId="14" fontId="3" fillId="18" borderId="2" xfId="0" applyNumberFormat="1" applyFont="1" applyFill="1" applyBorder="1" applyAlignment="1">
      <alignment horizontal="center" wrapText="1"/>
    </xf>
    <xf numFmtId="44" fontId="0" fillId="18" borderId="2" xfId="2" applyFont="1" applyFill="1" applyBorder="1" applyAlignment="1">
      <alignment vertical="center" wrapText="1"/>
    </xf>
    <xf numFmtId="0" fontId="0" fillId="18" borderId="2" xfId="0" applyFont="1" applyFill="1" applyBorder="1" applyAlignment="1">
      <alignment vertical="center" wrapText="1"/>
    </xf>
    <xf numFmtId="14" fontId="3" fillId="18" borderId="2" xfId="1" applyNumberFormat="1" applyFont="1" applyFill="1" applyBorder="1" applyAlignment="1">
      <alignment vertical="center" wrapText="1"/>
    </xf>
    <xf numFmtId="0" fontId="25" fillId="18" borderId="2" xfId="0" applyFont="1" applyFill="1" applyBorder="1" applyAlignment="1">
      <alignment horizontal="center" vertical="center" wrapText="1"/>
    </xf>
    <xf numFmtId="4" fontId="3" fillId="18" borderId="2" xfId="0" applyNumberFormat="1" applyFont="1" applyFill="1" applyBorder="1" applyAlignment="1">
      <alignment vertical="center" wrapText="1"/>
    </xf>
    <xf numFmtId="0" fontId="0" fillId="18" borderId="2" xfId="0" applyFont="1" applyFill="1" applyBorder="1" applyAlignment="1">
      <alignment horizontal="left" vertical="center"/>
    </xf>
    <xf numFmtId="43" fontId="3" fillId="18" borderId="2" xfId="1" applyFont="1" applyFill="1" applyBorder="1"/>
    <xf numFmtId="0" fontId="3" fillId="18" borderId="2" xfId="0" applyFont="1" applyFill="1" applyBorder="1" applyAlignment="1">
      <alignment horizontal="left" vertical="center"/>
    </xf>
    <xf numFmtId="0" fontId="25" fillId="18" borderId="2" xfId="0" applyFont="1" applyFill="1" applyBorder="1" applyAlignment="1">
      <alignment horizontal="left" vertical="center" wrapText="1"/>
    </xf>
    <xf numFmtId="4" fontId="25" fillId="18" borderId="2" xfId="0" applyNumberFormat="1" applyFont="1" applyFill="1" applyBorder="1" applyAlignment="1">
      <alignment horizontal="center" vertical="center" wrapText="1"/>
    </xf>
    <xf numFmtId="43" fontId="3" fillId="18" borderId="2" xfId="1" applyFont="1" applyFill="1" applyBorder="1" applyAlignment="1">
      <alignment horizontal="left" vertical="center"/>
    </xf>
    <xf numFmtId="44" fontId="0" fillId="18" borderId="2" xfId="2" applyFont="1" applyFill="1" applyBorder="1" applyAlignment="1">
      <alignment horizontal="left" vertical="center"/>
    </xf>
    <xf numFmtId="44" fontId="3" fillId="18" borderId="2" xfId="2" applyFont="1" applyFill="1" applyBorder="1" applyAlignment="1">
      <alignment horizontal="left" vertical="center"/>
    </xf>
    <xf numFmtId="0" fontId="0" fillId="18" borderId="0" xfId="0" applyFont="1" applyFill="1" applyBorder="1" applyAlignment="1">
      <alignment horizontal="left" vertical="center"/>
    </xf>
    <xf numFmtId="3" fontId="25" fillId="18" borderId="2" xfId="0" applyNumberFormat="1" applyFont="1" applyFill="1" applyBorder="1" applyAlignment="1">
      <alignment horizontal="center" vertical="center" wrapText="1"/>
    </xf>
    <xf numFmtId="0" fontId="0" fillId="18" borderId="2" xfId="0" applyFont="1" applyFill="1" applyBorder="1" applyAlignment="1">
      <alignment horizontal="center" wrapText="1"/>
    </xf>
    <xf numFmtId="44" fontId="0" fillId="11" borderId="2" xfId="2" applyFont="1" applyFill="1" applyBorder="1"/>
    <xf numFmtId="0" fontId="18" fillId="0" borderId="2" xfId="0" applyFont="1" applyFill="1" applyBorder="1" applyAlignment="1">
      <alignmen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43" fontId="7" fillId="0" borderId="2" xfId="1" applyFont="1" applyFill="1" applyBorder="1" applyAlignment="1">
      <alignment horizontal="left" vertical="center" wrapText="1"/>
    </xf>
    <xf numFmtId="14" fontId="7" fillId="0" borderId="2" xfId="0" applyNumberFormat="1" applyFont="1" applyFill="1" applyBorder="1" applyAlignment="1">
      <alignment horizontal="center" wrapText="1"/>
    </xf>
    <xf numFmtId="0" fontId="7" fillId="0" borderId="2" xfId="0" applyFont="1" applyFill="1" applyBorder="1" applyAlignment="1">
      <alignment horizontal="center" wrapText="1"/>
    </xf>
    <xf numFmtId="44" fontId="7" fillId="0" borderId="2" xfId="2" applyFont="1" applyFill="1" applyBorder="1" applyAlignment="1">
      <alignment horizontal="left" vertical="center" wrapText="1"/>
    </xf>
    <xf numFmtId="0" fontId="0" fillId="11" borderId="0" xfId="0" applyFill="1" applyAlignment="1">
      <alignment horizontal="left"/>
    </xf>
    <xf numFmtId="44" fontId="0" fillId="11" borderId="2" xfId="0" applyNumberFormat="1" applyFont="1" applyFill="1" applyBorder="1"/>
    <xf numFmtId="0" fontId="18" fillId="11" borderId="2" xfId="6" applyFont="1" applyFill="1" applyBorder="1" applyAlignment="1">
      <alignment horizontal="left" vertical="center"/>
    </xf>
    <xf numFmtId="0" fontId="5" fillId="11" borderId="2" xfId="3" applyFont="1" applyFill="1" applyBorder="1" applyAlignment="1">
      <alignment horizontal="left" vertical="center"/>
    </xf>
    <xf numFmtId="0" fontId="0" fillId="11" borderId="2" xfId="0" applyFont="1" applyFill="1" applyBorder="1" applyAlignment="1">
      <alignment horizontal="left" vertical="top"/>
    </xf>
    <xf numFmtId="0" fontId="3" fillId="11" borderId="2" xfId="0" applyFont="1" applyFill="1" applyBorder="1" applyAlignment="1">
      <alignment horizontal="left" vertical="center"/>
    </xf>
    <xf numFmtId="43" fontId="25" fillId="11" borderId="2" xfId="1" applyFont="1" applyFill="1" applyBorder="1" applyAlignment="1">
      <alignment horizontal="center" wrapText="1"/>
    </xf>
    <xf numFmtId="14" fontId="3" fillId="11" borderId="2" xfId="0" applyNumberFormat="1" applyFont="1" applyFill="1" applyBorder="1" applyAlignment="1">
      <alignment horizontal="center"/>
    </xf>
    <xf numFmtId="14" fontId="25" fillId="11" borderId="2" xfId="0" applyNumberFormat="1" applyFont="1" applyFill="1" applyBorder="1" applyAlignment="1">
      <alignment horizontal="center" wrapText="1"/>
    </xf>
    <xf numFmtId="0" fontId="0" fillId="11" borderId="2" xfId="0" applyFont="1" applyFill="1" applyBorder="1"/>
    <xf numFmtId="0" fontId="25" fillId="11" borderId="2" xfId="0" applyFont="1" applyFill="1" applyBorder="1" applyAlignment="1">
      <alignment horizontal="center" vertical="center" wrapText="1"/>
    </xf>
    <xf numFmtId="0" fontId="25" fillId="0" borderId="2" xfId="0" applyFont="1" applyFill="1" applyBorder="1" applyAlignment="1">
      <alignment horizontal="left" vertical="top" wrapText="1"/>
    </xf>
    <xf numFmtId="0" fontId="25" fillId="0" borderId="2" xfId="0" applyFont="1" applyFill="1" applyBorder="1" applyAlignment="1">
      <alignment horizontal="center" vertical="center" wrapText="1"/>
    </xf>
    <xf numFmtId="14" fontId="3" fillId="0" borderId="2" xfId="0" applyNumberFormat="1" applyFont="1" applyFill="1" applyBorder="1" applyAlignment="1">
      <alignment horizontal="center"/>
    </xf>
    <xf numFmtId="0" fontId="13" fillId="14" borderId="2" xfId="0" applyFont="1" applyFill="1" applyBorder="1" applyAlignment="1">
      <alignment horizontal="center" vertical="center"/>
    </xf>
    <xf numFmtId="0" fontId="3" fillId="20" borderId="2" xfId="6" applyFont="1" applyFill="1" applyBorder="1" applyAlignment="1">
      <alignment horizontal="left" vertical="center"/>
    </xf>
    <xf numFmtId="0" fontId="8" fillId="20" borderId="2" xfId="6" applyNumberFormat="1" applyFont="1" applyFill="1" applyBorder="1" applyAlignment="1">
      <alignment vertical="center"/>
    </xf>
    <xf numFmtId="44" fontId="0" fillId="0" borderId="2" xfId="2" applyFont="1" applyFill="1" applyBorder="1"/>
    <xf numFmtId="0" fontId="8" fillId="21" borderId="2" xfId="6" applyNumberFormat="1" applyFont="1" applyFill="1" applyBorder="1" applyAlignment="1">
      <alignment vertical="center"/>
    </xf>
    <xf numFmtId="0" fontId="3" fillId="21" borderId="2" xfId="6" applyFont="1" applyFill="1" applyBorder="1" applyAlignment="1">
      <alignment vertical="center"/>
    </xf>
    <xf numFmtId="0" fontId="18" fillId="21" borderId="2" xfId="6" applyFont="1" applyFill="1" applyBorder="1" applyAlignment="1">
      <alignment horizontal="left" vertical="center"/>
    </xf>
    <xf numFmtId="0" fontId="8" fillId="22" borderId="2" xfId="6" applyNumberFormat="1" applyFont="1" applyFill="1" applyBorder="1" applyAlignment="1">
      <alignment vertical="center"/>
    </xf>
    <xf numFmtId="0" fontId="8" fillId="9" borderId="2" xfId="6" applyNumberFormat="1" applyFont="1" applyFill="1" applyBorder="1" applyAlignment="1">
      <alignment vertical="center"/>
    </xf>
    <xf numFmtId="0" fontId="0" fillId="0" borderId="0" xfId="0" applyAlignment="1">
      <alignment horizontal="left"/>
    </xf>
    <xf numFmtId="0" fontId="18" fillId="9" borderId="2" xfId="6" applyFont="1" applyFill="1" applyBorder="1" applyAlignment="1">
      <alignment vertical="center"/>
    </xf>
    <xf numFmtId="0" fontId="3" fillId="9" borderId="2" xfId="6" applyFont="1" applyFill="1" applyBorder="1" applyAlignment="1">
      <alignment horizontal="left" vertical="center"/>
    </xf>
    <xf numFmtId="0" fontId="3" fillId="9" borderId="2" xfId="6" applyFont="1" applyFill="1" applyBorder="1" applyAlignment="1">
      <alignment vertical="center"/>
    </xf>
    <xf numFmtId="14" fontId="18" fillId="0" borderId="2" xfId="0" applyNumberFormat="1" applyFont="1" applyFill="1" applyBorder="1" applyAlignment="1">
      <alignment horizontal="center" wrapText="1"/>
    </xf>
    <xf numFmtId="0" fontId="27" fillId="0" borderId="0" xfId="1" applyNumberFormat="1" applyFont="1" applyFill="1" applyBorder="1" applyAlignment="1">
      <alignment horizontal="right" vertical="center"/>
    </xf>
    <xf numFmtId="0" fontId="7" fillId="23" borderId="2" xfId="1" applyNumberFormat="1" applyFont="1" applyFill="1" applyBorder="1" applyAlignment="1">
      <alignment vertical="center" wrapText="1"/>
    </xf>
    <xf numFmtId="0" fontId="7" fillId="23" borderId="2" xfId="2" applyNumberFormat="1" applyFont="1" applyFill="1" applyBorder="1" applyAlignment="1">
      <alignment horizontal="right" vertical="center" wrapText="1"/>
    </xf>
    <xf numFmtId="0" fontId="7" fillId="23" borderId="2" xfId="2" applyNumberFormat="1" applyFont="1" applyFill="1" applyBorder="1" applyAlignment="1">
      <alignment vertical="center" wrapText="1"/>
    </xf>
    <xf numFmtId="0" fontId="2" fillId="23" borderId="0" xfId="1" applyNumberFormat="1" applyFont="1" applyFill="1" applyBorder="1" applyAlignment="1">
      <alignment horizontal="left" vertical="center"/>
    </xf>
    <xf numFmtId="43" fontId="31" fillId="23" borderId="2" xfId="1" applyFont="1" applyFill="1" applyBorder="1" applyAlignment="1">
      <alignment horizontal="left" vertical="center" wrapText="1"/>
    </xf>
    <xf numFmtId="0" fontId="31" fillId="23" borderId="2" xfId="0" applyNumberFormat="1" applyFont="1" applyFill="1" applyBorder="1" applyAlignment="1">
      <alignment vertical="center" wrapText="1"/>
    </xf>
    <xf numFmtId="3" fontId="31" fillId="23" borderId="2" xfId="0" applyNumberFormat="1" applyFont="1" applyFill="1" applyBorder="1" applyAlignment="1">
      <alignment vertical="center" wrapText="1"/>
    </xf>
    <xf numFmtId="0" fontId="31" fillId="23" borderId="2" xfId="1" applyNumberFormat="1" applyFont="1" applyFill="1" applyBorder="1" applyAlignment="1">
      <alignment vertical="center" wrapText="1"/>
    </xf>
    <xf numFmtId="44" fontId="0" fillId="16" borderId="2" xfId="2" applyFont="1" applyFill="1" applyBorder="1"/>
    <xf numFmtId="0" fontId="7" fillId="12" borderId="2" xfId="2" applyNumberFormat="1" applyFont="1" applyFill="1" applyBorder="1" applyAlignment="1">
      <alignment horizontal="right" vertical="center" wrapText="1"/>
    </xf>
    <xf numFmtId="0" fontId="7" fillId="12" borderId="2" xfId="1" applyNumberFormat="1" applyFont="1" applyFill="1" applyBorder="1" applyAlignment="1">
      <alignment vertical="center" wrapText="1"/>
    </xf>
    <xf numFmtId="44" fontId="7" fillId="0" borderId="2" xfId="2" applyFont="1" applyFill="1" applyBorder="1" applyAlignment="1"/>
    <xf numFmtId="0" fontId="7" fillId="0" borderId="2" xfId="0" applyNumberFormat="1" applyFont="1" applyFill="1" applyBorder="1" applyAlignment="1"/>
    <xf numFmtId="14" fontId="7" fillId="0" borderId="2" xfId="0" applyNumberFormat="1" applyFont="1" applyFill="1" applyBorder="1" applyAlignment="1"/>
    <xf numFmtId="43" fontId="29" fillId="23" borderId="2" xfId="1" applyFont="1" applyFill="1" applyBorder="1" applyAlignment="1">
      <alignment wrapText="1"/>
    </xf>
    <xf numFmtId="0" fontId="31" fillId="23" borderId="0" xfId="1" applyNumberFormat="1" applyFont="1" applyFill="1" applyBorder="1" applyAlignment="1">
      <alignment horizontal="left" vertical="center"/>
    </xf>
    <xf numFmtId="0" fontId="2" fillId="0" borderId="0" xfId="1" applyNumberFormat="1" applyFont="1" applyFill="1" applyBorder="1" applyAlignment="1">
      <alignment horizontal="left" vertical="center"/>
    </xf>
    <xf numFmtId="0" fontId="18" fillId="0" borderId="2" xfId="6" applyFont="1" applyFill="1" applyBorder="1" applyAlignment="1">
      <alignment horizontal="left" vertical="center"/>
    </xf>
    <xf numFmtId="0" fontId="0" fillId="0" borderId="2" xfId="0" applyFont="1" applyFill="1" applyBorder="1" applyAlignment="1">
      <alignment horizontal="left" vertical="top"/>
    </xf>
    <xf numFmtId="0" fontId="0" fillId="0" borderId="2" xfId="0" applyFont="1" applyFill="1" applyBorder="1" applyAlignment="1">
      <alignment horizontal="left" vertical="center"/>
    </xf>
    <xf numFmtId="43" fontId="3" fillId="0" borderId="2" xfId="1" applyFont="1" applyFill="1" applyBorder="1" applyAlignment="1">
      <alignment horizontal="left" vertical="center"/>
    </xf>
    <xf numFmtId="14" fontId="0" fillId="0" borderId="2" xfId="0" applyNumberFormat="1" applyFont="1" applyFill="1" applyBorder="1" applyAlignment="1">
      <alignment horizontal="center"/>
    </xf>
    <xf numFmtId="44" fontId="0" fillId="0" borderId="2" xfId="2" applyFont="1" applyFill="1" applyBorder="1" applyAlignment="1">
      <alignment horizontal="left" vertical="center"/>
    </xf>
    <xf numFmtId="4" fontId="25"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wrapText="1"/>
    </xf>
    <xf numFmtId="4" fontId="0" fillId="0" borderId="2" xfId="0" applyNumberFormat="1" applyFont="1" applyFill="1" applyBorder="1" applyAlignment="1">
      <alignment horizontal="center" vertical="center" wrapText="1"/>
    </xf>
    <xf numFmtId="0" fontId="0" fillId="24" borderId="0" xfId="0" applyFill="1" applyAlignment="1">
      <alignment horizontal="center"/>
    </xf>
    <xf numFmtId="0" fontId="8" fillId="23" borderId="0" xfId="1" applyNumberFormat="1" applyFont="1" applyFill="1" applyBorder="1" applyAlignment="1">
      <alignment horizontal="left" vertical="center"/>
    </xf>
    <xf numFmtId="0" fontId="25" fillId="18" borderId="0" xfId="0" applyFont="1" applyFill="1"/>
    <xf numFmtId="0" fontId="0" fillId="18" borderId="0" xfId="0" applyNumberFormat="1" applyFont="1" applyFill="1" applyBorder="1"/>
    <xf numFmtId="0" fontId="16" fillId="18" borderId="5" xfId="0" applyFont="1" applyFill="1" applyBorder="1" applyAlignment="1">
      <alignment horizontal="center" vertical="center" wrapText="1"/>
    </xf>
    <xf numFmtId="0" fontId="25" fillId="18" borderId="0" xfId="0" applyFont="1" applyFill="1" applyBorder="1"/>
    <xf numFmtId="14" fontId="25" fillId="18" borderId="2" xfId="1" applyNumberFormat="1" applyFont="1" applyFill="1" applyBorder="1" applyAlignment="1">
      <alignment horizontal="center" wrapText="1"/>
    </xf>
    <xf numFmtId="43" fontId="25" fillId="18" borderId="2" xfId="1" applyFont="1" applyFill="1" applyBorder="1" applyAlignment="1">
      <alignment horizontal="center" vertical="center" wrapText="1"/>
    </xf>
    <xf numFmtId="0" fontId="18" fillId="18" borderId="2" xfId="0" applyFont="1" applyFill="1" applyBorder="1" applyAlignment="1">
      <alignment horizontal="left" vertical="top" wrapText="1"/>
    </xf>
    <xf numFmtId="4" fontId="0" fillId="18" borderId="2" xfId="0" applyNumberFormat="1" applyFont="1" applyFill="1" applyBorder="1" applyAlignment="1">
      <alignment vertical="center" wrapText="1"/>
    </xf>
    <xf numFmtId="0" fontId="24" fillId="18" borderId="0" xfId="0" applyFont="1" applyFill="1" applyAlignment="1">
      <alignment vertical="center"/>
    </xf>
    <xf numFmtId="0" fontId="8" fillId="0" borderId="0" xfId="0" applyNumberFormat="1" applyFont="1" applyFill="1" applyBorder="1" applyAlignment="1">
      <alignment horizontal="left" vertical="center"/>
    </xf>
    <xf numFmtId="0" fontId="8" fillId="0" borderId="2" xfId="3" applyFont="1" applyFill="1" applyBorder="1" applyAlignment="1">
      <alignment horizontal="left" vertical="center"/>
    </xf>
    <xf numFmtId="0" fontId="18" fillId="0" borderId="2" xfId="0"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0" fontId="8" fillId="0" borderId="0" xfId="1" applyNumberFormat="1" applyFont="1" applyFill="1" applyBorder="1" applyAlignment="1">
      <alignment horizontal="left" vertical="center"/>
    </xf>
    <xf numFmtId="0" fontId="8" fillId="0" borderId="2" xfId="1" applyNumberFormat="1" applyFont="1" applyFill="1" applyBorder="1" applyAlignment="1">
      <alignment horizontal="right" vertical="center" wrapText="1"/>
    </xf>
    <xf numFmtId="0" fontId="8" fillId="0" borderId="2" xfId="1" applyNumberFormat="1" applyFont="1" applyFill="1" applyBorder="1" applyAlignment="1">
      <alignment vertical="center" wrapText="1"/>
    </xf>
    <xf numFmtId="0" fontId="8" fillId="0" borderId="0" xfId="0" applyNumberFormat="1" applyFont="1" applyFill="1" applyBorder="1" applyAlignment="1">
      <alignment horizontal="center"/>
    </xf>
    <xf numFmtId="44" fontId="8" fillId="0" borderId="0" xfId="2" applyFont="1" applyFill="1" applyBorder="1" applyAlignment="1">
      <alignment horizontal="center"/>
    </xf>
    <xf numFmtId="0" fontId="8" fillId="0" borderId="0" xfId="0" applyFont="1" applyFill="1" applyBorder="1" applyAlignment="1">
      <alignment horizontal="left" vertical="center"/>
    </xf>
    <xf numFmtId="0" fontId="2" fillId="0" borderId="0" xfId="0" applyNumberFormat="1" applyFont="1" applyFill="1" applyBorder="1" applyAlignment="1">
      <alignment horizontal="left" vertical="center"/>
    </xf>
    <xf numFmtId="0" fontId="0" fillId="0" borderId="2" xfId="6" applyFont="1" applyFill="1" applyBorder="1" applyAlignment="1">
      <alignment horizontal="left" vertical="center"/>
    </xf>
    <xf numFmtId="0" fontId="2" fillId="0" borderId="2" xfId="3"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2" fillId="0" borderId="2" xfId="1" applyNumberFormat="1" applyFont="1" applyFill="1" applyBorder="1" applyAlignment="1">
      <alignment horizontal="right" vertical="center" wrapText="1"/>
    </xf>
    <xf numFmtId="0" fontId="2" fillId="0" borderId="2" xfId="2" applyNumberFormat="1" applyFont="1" applyFill="1" applyBorder="1" applyAlignment="1">
      <alignment horizontal="right" vertical="center" wrapText="1"/>
    </xf>
    <xf numFmtId="0" fontId="2" fillId="0" borderId="2" xfId="1" applyNumberFormat="1" applyFont="1" applyFill="1" applyBorder="1" applyAlignment="1">
      <alignment vertical="center" wrapText="1"/>
    </xf>
    <xf numFmtId="0" fontId="2" fillId="0" borderId="0" xfId="0" applyNumberFormat="1" applyFont="1" applyFill="1" applyBorder="1" applyAlignment="1">
      <alignment horizontal="center"/>
    </xf>
    <xf numFmtId="44" fontId="2" fillId="0" borderId="0" xfId="2" applyFont="1" applyFill="1" applyBorder="1" applyAlignment="1">
      <alignment horizontal="center"/>
    </xf>
    <xf numFmtId="0" fontId="2" fillId="0" borderId="0" xfId="0" applyFont="1" applyFill="1" applyBorder="1" applyAlignment="1">
      <alignment horizontal="left" vertical="center"/>
    </xf>
    <xf numFmtId="4" fontId="0" fillId="0" borderId="2" xfId="0" applyNumberFormat="1" applyFont="1" applyFill="1" applyBorder="1" applyAlignment="1">
      <alignment vertical="center" wrapText="1"/>
    </xf>
    <xf numFmtId="0" fontId="0" fillId="0" borderId="2" xfId="0" applyFont="1" applyFill="1" applyBorder="1" applyAlignment="1">
      <alignment horizontal="left" vertical="top" wrapText="1"/>
    </xf>
    <xf numFmtId="43" fontId="0" fillId="0" borderId="2" xfId="1" applyFont="1" applyFill="1" applyBorder="1" applyAlignment="1">
      <alignment vertical="center" wrapText="1"/>
    </xf>
    <xf numFmtId="0" fontId="0" fillId="0" borderId="0" xfId="0" applyFont="1" applyFill="1" applyAlignment="1">
      <alignment horizontal="left"/>
    </xf>
    <xf numFmtId="0" fontId="2" fillId="0" borderId="0" xfId="1" applyNumberFormat="1" applyFont="1" applyFill="1" applyBorder="1" applyAlignment="1">
      <alignment horizontal="right" vertical="center"/>
    </xf>
    <xf numFmtId="43" fontId="0" fillId="0" borderId="2" xfId="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0" fillId="0" borderId="2" xfId="6" applyFont="1" applyFill="1" applyBorder="1" applyAlignment="1">
      <alignment horizontal="center" vertical="center"/>
    </xf>
    <xf numFmtId="0" fontId="2" fillId="0" borderId="2" xfId="3" applyFont="1" applyFill="1" applyBorder="1" applyAlignment="1">
      <alignment horizontal="center" vertical="center"/>
    </xf>
    <xf numFmtId="0" fontId="0" fillId="0" borderId="2" xfId="0" applyFont="1" applyFill="1" applyBorder="1" applyAlignment="1">
      <alignment horizontal="center" vertical="top" wrapText="1"/>
    </xf>
    <xf numFmtId="0" fontId="2" fillId="0" borderId="0" xfId="1" applyNumberFormat="1" applyFont="1" applyFill="1" applyBorder="1" applyAlignment="1">
      <alignment horizontal="center" vertical="center"/>
    </xf>
    <xf numFmtId="0" fontId="2" fillId="0" borderId="2" xfId="1" applyNumberFormat="1" applyFont="1" applyFill="1" applyBorder="1" applyAlignment="1">
      <alignment horizontal="center" vertical="center" wrapText="1"/>
    </xf>
    <xf numFmtId="0" fontId="0" fillId="0" borderId="0" xfId="0" applyNumberFormat="1" applyFont="1" applyFill="1" applyBorder="1" applyAlignment="1">
      <alignment horizontal="center"/>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2" xfId="1" applyNumberFormat="1" applyFont="1" applyFill="1" applyBorder="1" applyAlignment="1">
      <alignment horizontal="center" wrapText="1"/>
    </xf>
    <xf numFmtId="43" fontId="0" fillId="0" borderId="2" xfId="1" applyFont="1" applyFill="1" applyBorder="1" applyAlignment="1">
      <alignment horizontal="left" vertical="center"/>
    </xf>
    <xf numFmtId="0" fontId="0" fillId="0" borderId="2" xfId="0" applyFont="1" applyFill="1" applyBorder="1" applyAlignment="1">
      <alignment vertical="center"/>
    </xf>
    <xf numFmtId="0" fontId="2" fillId="0" borderId="0" xfId="1" applyNumberFormat="1" applyFont="1" applyFill="1" applyBorder="1" applyAlignment="1">
      <alignment horizontal="left" vertical="center" wrapText="1"/>
    </xf>
    <xf numFmtId="0" fontId="18" fillId="0" borderId="2" xfId="0" applyFont="1" applyFill="1" applyBorder="1" applyAlignment="1">
      <alignment horizontal="left" vertical="top" wrapText="1"/>
    </xf>
    <xf numFmtId="0" fontId="18" fillId="0" borderId="0" xfId="0" applyNumberFormat="1" applyFont="1" applyFill="1" applyBorder="1"/>
    <xf numFmtId="4" fontId="18" fillId="0" borderId="2" xfId="0" applyNumberFormat="1" applyFont="1" applyFill="1" applyBorder="1" applyAlignment="1">
      <alignment horizontal="right" vertical="center" wrapText="1"/>
    </xf>
    <xf numFmtId="43" fontId="18" fillId="0" borderId="2" xfId="1" applyFont="1" applyFill="1" applyBorder="1" applyAlignment="1">
      <alignment horizontal="center" vertical="center" wrapText="1"/>
    </xf>
    <xf numFmtId="4" fontId="18" fillId="0" borderId="2" xfId="0" applyNumberFormat="1" applyFont="1" applyFill="1" applyBorder="1" applyAlignment="1">
      <alignment vertical="center" wrapText="1"/>
    </xf>
    <xf numFmtId="43" fontId="18" fillId="0" borderId="2" xfId="1" applyFont="1" applyFill="1" applyBorder="1" applyAlignment="1">
      <alignment vertical="center" wrapText="1"/>
    </xf>
    <xf numFmtId="3"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wrapText="1"/>
    </xf>
    <xf numFmtId="0" fontId="8" fillId="0" borderId="0" xfId="1" applyNumberFormat="1" applyFont="1" applyFill="1" applyBorder="1" applyAlignment="1">
      <alignment horizontal="left" vertical="center" wrapText="1"/>
    </xf>
    <xf numFmtId="0" fontId="22" fillId="25" borderId="0" xfId="0" applyNumberFormat="1" applyFont="1" applyFill="1" applyBorder="1" applyAlignment="1">
      <alignment horizontal="left" vertical="center"/>
    </xf>
    <xf numFmtId="0" fontId="30" fillId="25" borderId="2" xfId="6" applyFont="1" applyFill="1" applyBorder="1" applyAlignment="1">
      <alignment horizontal="left" vertical="center"/>
    </xf>
    <xf numFmtId="0" fontId="22" fillId="25" borderId="2" xfId="3" applyFont="1" applyFill="1" applyBorder="1" applyAlignment="1">
      <alignment horizontal="left" vertical="center"/>
    </xf>
    <xf numFmtId="0" fontId="30" fillId="25" borderId="2" xfId="0" applyFont="1" applyFill="1" applyBorder="1" applyAlignment="1">
      <alignment horizontal="left" vertical="top" wrapText="1"/>
    </xf>
    <xf numFmtId="0" fontId="30" fillId="25" borderId="2" xfId="0" applyFont="1" applyFill="1" applyBorder="1" applyAlignment="1">
      <alignment vertical="center" wrapText="1"/>
    </xf>
    <xf numFmtId="43" fontId="30" fillId="25" borderId="2" xfId="1" applyFont="1" applyFill="1" applyBorder="1" applyAlignment="1">
      <alignment vertical="center" wrapText="1"/>
    </xf>
    <xf numFmtId="0" fontId="22" fillId="25" borderId="0" xfId="1" applyNumberFormat="1" applyFont="1" applyFill="1" applyBorder="1" applyAlignment="1">
      <alignment horizontal="left" vertical="center"/>
    </xf>
    <xf numFmtId="0" fontId="22" fillId="25" borderId="0" xfId="1" applyNumberFormat="1" applyFont="1" applyFill="1" applyBorder="1" applyAlignment="1">
      <alignment horizontal="right" vertical="center"/>
    </xf>
    <xf numFmtId="14" fontId="30" fillId="25" borderId="2" xfId="0" applyNumberFormat="1" applyFont="1" applyFill="1" applyBorder="1" applyAlignment="1">
      <alignment horizontal="center" wrapText="1"/>
    </xf>
    <xf numFmtId="44" fontId="22" fillId="25" borderId="0" xfId="2" applyFont="1" applyFill="1" applyBorder="1" applyAlignment="1">
      <alignment horizontal="center"/>
    </xf>
    <xf numFmtId="0" fontId="30" fillId="25" borderId="2" xfId="0" applyFont="1" applyFill="1" applyBorder="1"/>
    <xf numFmtId="44" fontId="30" fillId="25" borderId="2" xfId="0" applyNumberFormat="1" applyFont="1" applyFill="1" applyBorder="1"/>
    <xf numFmtId="44" fontId="30" fillId="25" borderId="2" xfId="2" applyFont="1" applyFill="1" applyBorder="1" applyAlignment="1">
      <alignment vertical="center" wrapText="1"/>
    </xf>
    <xf numFmtId="0" fontId="22" fillId="25" borderId="0" xfId="0" applyFont="1" applyFill="1" applyBorder="1" applyAlignment="1">
      <alignment horizontal="left" vertical="center"/>
    </xf>
    <xf numFmtId="0" fontId="22" fillId="25" borderId="2" xfId="1" applyNumberFormat="1" applyFont="1" applyFill="1" applyBorder="1" applyAlignment="1">
      <alignment horizontal="right" vertical="center" wrapText="1"/>
    </xf>
    <xf numFmtId="0" fontId="22" fillId="25" borderId="2" xfId="2" applyNumberFormat="1" applyFont="1" applyFill="1" applyBorder="1" applyAlignment="1">
      <alignment horizontal="right" vertical="center" wrapText="1"/>
    </xf>
    <xf numFmtId="0" fontId="22" fillId="25" borderId="2" xfId="1" applyNumberFormat="1" applyFont="1" applyFill="1" applyBorder="1" applyAlignment="1">
      <alignment vertical="center" wrapText="1"/>
    </xf>
    <xf numFmtId="0" fontId="30" fillId="25" borderId="2" xfId="0" applyFont="1" applyFill="1" applyBorder="1" applyAlignment="1">
      <alignment vertical="center"/>
    </xf>
    <xf numFmtId="0" fontId="25" fillId="0" borderId="2" xfId="0" applyFont="1" applyFill="1" applyBorder="1" applyAlignment="1">
      <alignment vertical="center" wrapText="1"/>
    </xf>
    <xf numFmtId="0" fontId="18" fillId="0" borderId="2" xfId="0" applyFont="1" applyFill="1" applyBorder="1" applyAlignment="1">
      <alignment horizontal="left" vertical="center"/>
    </xf>
    <xf numFmtId="44" fontId="3" fillId="0" borderId="2" xfId="2" applyFont="1" applyFill="1" applyBorder="1" applyAlignment="1">
      <alignment vertical="center" wrapText="1"/>
    </xf>
    <xf numFmtId="14" fontId="25" fillId="0" borderId="2" xfId="0" applyNumberFormat="1" applyFont="1" applyFill="1" applyBorder="1" applyAlignment="1">
      <alignment horizontal="center" wrapText="1"/>
    </xf>
    <xf numFmtId="14" fontId="18" fillId="0" borderId="2" xfId="0" applyNumberFormat="1" applyFont="1" applyFill="1" applyBorder="1" applyAlignment="1">
      <alignment horizontal="left" vertical="center"/>
    </xf>
    <xf numFmtId="0" fontId="18" fillId="26" borderId="2" xfId="6" applyFont="1" applyFill="1" applyBorder="1" applyAlignment="1">
      <alignment horizontal="left" vertical="center"/>
    </xf>
    <xf numFmtId="0" fontId="8" fillId="9" borderId="2" xfId="6" applyFont="1" applyFill="1" applyBorder="1" applyAlignment="1">
      <alignment horizontal="left" vertical="center"/>
    </xf>
    <xf numFmtId="0" fontId="0" fillId="0" borderId="0" xfId="0" applyFont="1" applyAlignment="1">
      <alignment wrapText="1"/>
    </xf>
    <xf numFmtId="44" fontId="0" fillId="0" borderId="0" xfId="2" applyFont="1"/>
    <xf numFmtId="44" fontId="0" fillId="0" borderId="0" xfId="0" applyNumberFormat="1"/>
    <xf numFmtId="0" fontId="0" fillId="0" borderId="0" xfId="0" applyAlignment="1">
      <alignment wrapText="1"/>
    </xf>
    <xf numFmtId="0" fontId="0" fillId="0" borderId="2" xfId="0" applyBorder="1" applyAlignment="1">
      <alignment vertical="center"/>
    </xf>
    <xf numFmtId="0" fontId="0" fillId="35" borderId="2" xfId="0" applyFill="1" applyBorder="1"/>
    <xf numFmtId="0" fontId="0" fillId="0" borderId="2" xfId="0" applyBorder="1" applyAlignment="1">
      <alignment wrapText="1"/>
    </xf>
    <xf numFmtId="0" fontId="33" fillId="0" borderId="2" xfId="0" applyFont="1" applyBorder="1" applyAlignment="1">
      <alignment vertical="center"/>
    </xf>
    <xf numFmtId="0" fontId="0" fillId="36" borderId="2" xfId="0" applyFill="1" applyBorder="1"/>
    <xf numFmtId="0" fontId="0" fillId="18" borderId="2" xfId="0" applyFill="1" applyBorder="1"/>
    <xf numFmtId="0" fontId="0" fillId="0" borderId="2" xfId="0" applyBorder="1"/>
    <xf numFmtId="44" fontId="32" fillId="27" borderId="2" xfId="2" applyFont="1" applyFill="1" applyBorder="1" applyAlignment="1">
      <alignment horizontal="center" vertical="center" wrapText="1"/>
    </xf>
    <xf numFmtId="0" fontId="32" fillId="28" borderId="2" xfId="0" applyFont="1" applyFill="1" applyBorder="1" applyAlignment="1">
      <alignment horizontal="center" vertical="center" wrapText="1"/>
    </xf>
    <xf numFmtId="0" fontId="18" fillId="20" borderId="2" xfId="6" applyFont="1" applyFill="1" applyBorder="1" applyAlignment="1">
      <alignment vertical="center"/>
    </xf>
    <xf numFmtId="0" fontId="0" fillId="20" borderId="2" xfId="6" applyFont="1" applyFill="1" applyBorder="1" applyAlignment="1">
      <alignment horizontal="left" vertical="center"/>
    </xf>
    <xf numFmtId="0" fontId="25" fillId="0" borderId="2" xfId="0" applyFont="1" applyFill="1" applyBorder="1" applyAlignment="1">
      <alignment horizontal="left" vertical="center" wrapText="1"/>
    </xf>
    <xf numFmtId="44" fontId="25" fillId="0" borderId="2" xfId="2" applyFont="1" applyFill="1" applyBorder="1" applyAlignment="1">
      <alignment horizontal="left" vertical="center" wrapText="1"/>
    </xf>
    <xf numFmtId="0" fontId="2" fillId="0" borderId="2" xfId="0" applyFont="1" applyBorder="1"/>
    <xf numFmtId="0" fontId="2" fillId="0" borderId="0" xfId="0" applyNumberFormat="1" applyFont="1" applyFill="1" applyBorder="1" applyAlignment="1">
      <alignment vertical="center" wrapText="1"/>
    </xf>
    <xf numFmtId="14" fontId="2" fillId="0" borderId="2" xfId="0" applyNumberFormat="1" applyFont="1" applyBorder="1"/>
    <xf numFmtId="4" fontId="2" fillId="0" borderId="2" xfId="0" applyNumberFormat="1" applyFont="1" applyBorder="1"/>
    <xf numFmtId="14" fontId="0" fillId="0" borderId="0" xfId="0" applyNumberFormat="1"/>
    <xf numFmtId="0" fontId="10" fillId="0" borderId="2" xfId="0" applyFont="1" applyFill="1" applyBorder="1" applyAlignment="1">
      <alignment horizontal="center" vertical="center" wrapText="1"/>
    </xf>
    <xf numFmtId="0" fontId="19" fillId="0" borderId="2" xfId="0" applyFont="1" applyFill="1" applyBorder="1" applyAlignment="1">
      <alignment vertical="center"/>
    </xf>
    <xf numFmtId="0" fontId="20" fillId="0" borderId="2" xfId="0" applyFont="1" applyFill="1" applyBorder="1" applyAlignment="1">
      <alignment vertical="center" wrapText="1"/>
    </xf>
    <xf numFmtId="14" fontId="0" fillId="0" borderId="2" xfId="0" applyNumberFormat="1" applyFont="1" applyFill="1" applyBorder="1"/>
    <xf numFmtId="0" fontId="20" fillId="0" borderId="2" xfId="0" applyFont="1" applyFill="1" applyBorder="1" applyAlignment="1">
      <alignment horizontal="center" wrapText="1"/>
    </xf>
    <xf numFmtId="0" fontId="2" fillId="8" borderId="2" xfId="0" applyFont="1" applyFill="1" applyBorder="1" applyAlignment="1">
      <alignment horizontal="center" wrapText="1"/>
    </xf>
    <xf numFmtId="0" fontId="18" fillId="9" borderId="2" xfId="6" applyFont="1" applyFill="1" applyBorder="1" applyAlignment="1">
      <alignment horizontal="left" vertical="center"/>
    </xf>
    <xf numFmtId="0" fontId="8" fillId="9" borderId="2" xfId="6" applyFont="1" applyFill="1" applyBorder="1" applyAlignment="1">
      <alignment vertical="center"/>
    </xf>
    <xf numFmtId="44" fontId="2" fillId="0" borderId="0" xfId="2" applyFont="1" applyFill="1" applyBorder="1" applyAlignment="1">
      <alignment horizontal="left" vertical="center"/>
    </xf>
    <xf numFmtId="43" fontId="2" fillId="0" borderId="2" xfId="1" applyFont="1" applyFill="1" applyBorder="1" applyAlignment="1">
      <alignment horizontal="left" vertical="center" wrapText="1"/>
    </xf>
    <xf numFmtId="0" fontId="2" fillId="9" borderId="0" xfId="0" applyNumberFormat="1" applyFont="1" applyFill="1" applyBorder="1" applyAlignment="1">
      <alignment horizontal="left" vertical="center"/>
    </xf>
    <xf numFmtId="44" fontId="20" fillId="0" borderId="2" xfId="0" applyNumberFormat="1" applyFont="1" applyFill="1" applyBorder="1" applyAlignment="1">
      <alignment horizontal="center" wrapText="1"/>
    </xf>
    <xf numFmtId="0" fontId="2" fillId="8" borderId="2" xfId="0" applyFont="1" applyFill="1" applyBorder="1"/>
    <xf numFmtId="4" fontId="2" fillId="8" borderId="2" xfId="0" applyNumberFormat="1" applyFont="1" applyFill="1" applyBorder="1"/>
    <xf numFmtId="14" fontId="2" fillId="8" borderId="2" xfId="0" applyNumberFormat="1" applyFont="1" applyFill="1" applyBorder="1"/>
    <xf numFmtId="0" fontId="0" fillId="8" borderId="0" xfId="0" applyNumberFormat="1" applyFont="1" applyFill="1" applyBorder="1"/>
    <xf numFmtId="0" fontId="8" fillId="8" borderId="0" xfId="0" applyNumberFormat="1" applyFont="1" applyFill="1" applyBorder="1" applyAlignment="1">
      <alignment horizontal="left" vertical="center"/>
    </xf>
    <xf numFmtId="0" fontId="8" fillId="8" borderId="2" xfId="0" applyFont="1" applyFill="1" applyBorder="1"/>
    <xf numFmtId="0" fontId="8" fillId="8" borderId="0" xfId="0" applyNumberFormat="1" applyFont="1" applyFill="1" applyBorder="1" applyAlignment="1">
      <alignment vertical="center" wrapText="1"/>
    </xf>
    <xf numFmtId="44" fontId="8" fillId="8" borderId="0" xfId="2" applyFont="1" applyFill="1" applyBorder="1" applyAlignment="1">
      <alignment horizontal="left" vertical="center"/>
    </xf>
    <xf numFmtId="0" fontId="8" fillId="8" borderId="0" xfId="1" applyNumberFormat="1" applyFont="1" applyFill="1" applyBorder="1" applyAlignment="1">
      <alignment horizontal="left" vertical="center"/>
    </xf>
    <xf numFmtId="0" fontId="8" fillId="8" borderId="0" xfId="1" applyNumberFormat="1" applyFont="1" applyFill="1" applyBorder="1" applyAlignment="1">
      <alignment horizontal="right" vertical="center"/>
    </xf>
    <xf numFmtId="4" fontId="8" fillId="8" borderId="2" xfId="0" applyNumberFormat="1" applyFont="1" applyFill="1" applyBorder="1"/>
    <xf numFmtId="14" fontId="8" fillId="8" borderId="2" xfId="0" applyNumberFormat="1" applyFont="1" applyFill="1" applyBorder="1"/>
    <xf numFmtId="0" fontId="8" fillId="8" borderId="0" xfId="0" applyNumberFormat="1" applyFont="1" applyFill="1" applyBorder="1" applyAlignment="1">
      <alignment horizontal="center"/>
    </xf>
    <xf numFmtId="44" fontId="8" fillId="8" borderId="0" xfId="2" applyFont="1" applyFill="1" applyBorder="1" applyAlignment="1">
      <alignment horizontal="center"/>
    </xf>
    <xf numFmtId="0" fontId="18" fillId="8" borderId="0" xfId="0" applyNumberFormat="1" applyFont="1" applyFill="1" applyBorder="1"/>
    <xf numFmtId="0" fontId="8" fillId="8" borderId="0" xfId="2" applyNumberFormat="1" applyFont="1" applyFill="1" applyBorder="1" applyAlignment="1">
      <alignment horizontal="left" vertical="center"/>
    </xf>
    <xf numFmtId="0" fontId="8" fillId="36" borderId="2" xfId="6" applyFont="1" applyFill="1" applyBorder="1" applyAlignment="1">
      <alignment horizontal="left" vertical="center"/>
    </xf>
    <xf numFmtId="0" fontId="8" fillId="36" borderId="2" xfId="6" applyFont="1" applyFill="1" applyBorder="1" applyAlignment="1">
      <alignment vertical="center"/>
    </xf>
    <xf numFmtId="0" fontId="5" fillId="36" borderId="2" xfId="3" applyNumberFormat="1" applyFont="1" applyFill="1" applyBorder="1" applyAlignment="1">
      <alignment vertical="center"/>
    </xf>
    <xf numFmtId="0" fontId="8" fillId="36" borderId="2" xfId="6" applyNumberFormat="1" applyFont="1" applyFill="1" applyBorder="1" applyAlignment="1">
      <alignment vertical="center"/>
    </xf>
    <xf numFmtId="0" fontId="3" fillId="36" borderId="2" xfId="6" applyFont="1" applyFill="1" applyBorder="1" applyAlignment="1">
      <alignment horizontal="left" vertical="center"/>
    </xf>
    <xf numFmtId="0" fontId="18" fillId="36" borderId="2" xfId="6" applyFont="1" applyFill="1" applyBorder="1" applyAlignment="1">
      <alignment horizontal="left" vertical="center"/>
    </xf>
    <xf numFmtId="0" fontId="18" fillId="36" borderId="2" xfId="6" applyFont="1" applyFill="1" applyBorder="1" applyAlignment="1">
      <alignment vertical="center"/>
    </xf>
    <xf numFmtId="0" fontId="31" fillId="36" borderId="0" xfId="6" applyNumberFormat="1" applyFont="1" applyFill="1" applyBorder="1" applyAlignment="1">
      <alignment vertical="center"/>
    </xf>
    <xf numFmtId="0" fontId="8" fillId="36" borderId="0" xfId="6" applyNumberFormat="1" applyFont="1" applyFill="1" applyBorder="1" applyAlignment="1">
      <alignment vertical="center"/>
    </xf>
    <xf numFmtId="0" fontId="8" fillId="36" borderId="0" xfId="0" applyFont="1" applyFill="1" applyBorder="1" applyAlignment="1">
      <alignment horizontal="left" vertical="center"/>
    </xf>
    <xf numFmtId="0" fontId="3" fillId="0" borderId="2" xfId="6" applyFont="1" applyFill="1" applyBorder="1" applyAlignment="1">
      <alignment horizontal="left" vertical="center"/>
    </xf>
    <xf numFmtId="4" fontId="34" fillId="0" borderId="2" xfId="0" applyNumberFormat="1" applyFont="1" applyFill="1" applyBorder="1" applyAlignment="1">
      <alignment horizontal="center" vertical="center" wrapText="1"/>
    </xf>
    <xf numFmtId="0" fontId="0" fillId="0" borderId="2" xfId="2" applyNumberFormat="1" applyFont="1" applyFill="1" applyBorder="1"/>
    <xf numFmtId="0" fontId="0" fillId="0" borderId="0" xfId="0" applyFill="1"/>
    <xf numFmtId="0" fontId="0" fillId="0" borderId="0" xfId="0" applyFont="1" applyAlignment="1">
      <alignment vertical="center" wrapText="1"/>
    </xf>
    <xf numFmtId="0" fontId="32" fillId="0" borderId="2" xfId="0" applyFont="1" applyFill="1" applyBorder="1" applyAlignment="1">
      <alignment horizontal="center" vertical="center" wrapText="1"/>
    </xf>
    <xf numFmtId="43" fontId="0" fillId="0" borderId="0" xfId="1" applyFont="1"/>
    <xf numFmtId="43" fontId="0" fillId="0" borderId="0" xfId="0" applyNumberFormat="1"/>
    <xf numFmtId="43" fontId="0" fillId="0" borderId="0" xfId="1" applyFont="1" applyAlignment="1"/>
    <xf numFmtId="44" fontId="0" fillId="0" borderId="0" xfId="2" applyFont="1" applyFill="1"/>
    <xf numFmtId="0" fontId="8" fillId="37" borderId="2" xfId="6" applyNumberFormat="1" applyFont="1" applyFill="1" applyBorder="1" applyAlignment="1">
      <alignment vertical="center"/>
    </xf>
    <xf numFmtId="0" fontId="5" fillId="37" borderId="2" xfId="3" applyNumberFormat="1" applyFont="1" applyFill="1" applyBorder="1" applyAlignment="1">
      <alignment horizontal="left" vertical="center"/>
    </xf>
    <xf numFmtId="0" fontId="8" fillId="37" borderId="2" xfId="0" applyNumberFormat="1" applyFont="1" applyFill="1" applyBorder="1" applyAlignment="1">
      <alignment vertical="center" wrapText="1"/>
    </xf>
    <xf numFmtId="0" fontId="8" fillId="37" borderId="2" xfId="0" applyNumberFormat="1" applyFont="1" applyFill="1" applyBorder="1" applyAlignment="1">
      <alignment vertical="center"/>
    </xf>
    <xf numFmtId="44" fontId="8" fillId="37" borderId="2" xfId="2" applyFont="1" applyFill="1" applyBorder="1" applyAlignment="1">
      <alignment vertical="center" wrapText="1"/>
    </xf>
    <xf numFmtId="0" fontId="7" fillId="37" borderId="2" xfId="2" applyNumberFormat="1" applyFont="1" applyFill="1" applyBorder="1" applyAlignment="1">
      <alignment horizontal="right" vertical="center" wrapText="1"/>
    </xf>
    <xf numFmtId="0" fontId="7" fillId="37" borderId="2" xfId="1" applyNumberFormat="1" applyFont="1" applyFill="1" applyBorder="1" applyAlignment="1">
      <alignment vertical="center" wrapText="1"/>
    </xf>
    <xf numFmtId="14" fontId="8" fillId="37" borderId="2" xfId="0" applyNumberFormat="1" applyFont="1" applyFill="1" applyBorder="1" applyAlignment="1">
      <alignment vertical="center" wrapText="1"/>
    </xf>
    <xf numFmtId="44" fontId="7" fillId="37" borderId="2" xfId="2" applyFont="1" applyFill="1" applyBorder="1" applyAlignment="1">
      <alignment wrapText="1"/>
    </xf>
    <xf numFmtId="0" fontId="0" fillId="37" borderId="2" xfId="0" applyNumberFormat="1" applyFont="1" applyFill="1" applyBorder="1"/>
    <xf numFmtId="44" fontId="0" fillId="37" borderId="2" xfId="0" applyNumberFormat="1" applyFont="1" applyFill="1" applyBorder="1"/>
    <xf numFmtId="0" fontId="0" fillId="0" borderId="0" xfId="0" applyFill="1" applyBorder="1"/>
    <xf numFmtId="0" fontId="8" fillId="38" borderId="2" xfId="6" applyNumberFormat="1" applyFont="1" applyFill="1" applyBorder="1" applyAlignment="1">
      <alignment vertical="center"/>
    </xf>
    <xf numFmtId="0" fontId="5" fillId="38" borderId="2" xfId="3" applyNumberFormat="1" applyFont="1" applyFill="1" applyBorder="1" applyAlignment="1">
      <alignment horizontal="left" vertical="center"/>
    </xf>
    <xf numFmtId="0" fontId="8" fillId="38" borderId="2" xfId="0" applyNumberFormat="1" applyFont="1" applyFill="1" applyBorder="1" applyAlignment="1">
      <alignment vertical="center" wrapText="1"/>
    </xf>
    <xf numFmtId="0" fontId="8" fillId="38" borderId="2" xfId="0" applyNumberFormat="1" applyFont="1" applyFill="1" applyBorder="1" applyAlignment="1">
      <alignment vertical="center"/>
    </xf>
    <xf numFmtId="44" fontId="8" fillId="38" borderId="2" xfId="2" applyFont="1" applyFill="1" applyBorder="1" applyAlignment="1">
      <alignment vertical="center" wrapText="1"/>
    </xf>
    <xf numFmtId="0" fontId="7" fillId="38" borderId="2" xfId="2" applyNumberFormat="1" applyFont="1" applyFill="1" applyBorder="1" applyAlignment="1">
      <alignment horizontal="right" vertical="center" wrapText="1"/>
    </xf>
    <xf numFmtId="0" fontId="7" fillId="38" borderId="2" xfId="1" applyNumberFormat="1" applyFont="1" applyFill="1" applyBorder="1" applyAlignment="1">
      <alignment vertical="center" wrapText="1"/>
    </xf>
    <xf numFmtId="14" fontId="8" fillId="38" borderId="2" xfId="0" applyNumberFormat="1" applyFont="1" applyFill="1" applyBorder="1" applyAlignment="1">
      <alignment vertical="center" wrapText="1"/>
    </xf>
    <xf numFmtId="0" fontId="0" fillId="38" borderId="2" xfId="0" applyNumberFormat="1" applyFont="1" applyFill="1" applyBorder="1"/>
    <xf numFmtId="44" fontId="6" fillId="0" borderId="0" xfId="2" applyFont="1" applyFill="1" applyBorder="1" applyAlignment="1">
      <alignment horizontal="right" vertical="center"/>
    </xf>
    <xf numFmtId="44" fontId="0" fillId="14" borderId="2" xfId="2" applyFont="1" applyFill="1" applyBorder="1"/>
    <xf numFmtId="44" fontId="0" fillId="0" borderId="7" xfId="2" applyFont="1" applyFill="1" applyBorder="1"/>
    <xf numFmtId="43" fontId="3" fillId="10" borderId="2" xfId="1" applyFont="1" applyFill="1" applyBorder="1" applyAlignment="1">
      <alignment horizontal="center" vertical="center" wrapText="1"/>
    </xf>
    <xf numFmtId="4" fontId="0" fillId="10" borderId="2" xfId="0" applyNumberFormat="1" applyFont="1" applyFill="1" applyBorder="1" applyAlignment="1">
      <alignment vertical="center" wrapText="1"/>
    </xf>
    <xf numFmtId="4" fontId="3" fillId="10" borderId="2" xfId="0" applyNumberFormat="1" applyFont="1" applyFill="1" applyBorder="1" applyAlignment="1">
      <alignment vertical="center" wrapText="1"/>
    </xf>
    <xf numFmtId="0" fontId="25" fillId="10" borderId="2" xfId="0" applyFont="1" applyFill="1" applyBorder="1" applyAlignment="1">
      <alignment horizontal="center" wrapText="1"/>
    </xf>
    <xf numFmtId="43" fontId="0" fillId="0" borderId="0" xfId="0" applyNumberFormat="1" applyFont="1" applyFill="1" applyBorder="1"/>
    <xf numFmtId="0" fontId="33" fillId="11" borderId="10" xfId="0" applyFont="1" applyFill="1" applyBorder="1" applyAlignment="1">
      <alignment vertical="center" wrapText="1"/>
    </xf>
    <xf numFmtId="0" fontId="33" fillId="11" borderId="12" xfId="0" applyFont="1" applyFill="1" applyBorder="1" applyAlignment="1">
      <alignment vertical="center" wrapText="1"/>
    </xf>
    <xf numFmtId="0" fontId="33" fillId="11" borderId="15" xfId="0" applyFont="1" applyFill="1" applyBorder="1" applyAlignment="1">
      <alignment vertical="center" wrapText="1"/>
    </xf>
    <xf numFmtId="0" fontId="38" fillId="39" borderId="5" xfId="0" applyFont="1" applyFill="1" applyBorder="1" applyAlignment="1">
      <alignment horizontal="center" vertical="center" wrapText="1"/>
    </xf>
    <xf numFmtId="0" fontId="33" fillId="39" borderId="5" xfId="0" applyFont="1" applyFill="1" applyBorder="1" applyAlignment="1">
      <alignment horizontal="center" vertical="center" wrapText="1"/>
    </xf>
    <xf numFmtId="0" fontId="0" fillId="0" borderId="0" xfId="0" applyFont="1" applyFill="1" applyAlignment="1">
      <alignment wrapText="1"/>
    </xf>
    <xf numFmtId="43" fontId="0" fillId="0" borderId="17" xfId="1" applyFont="1" applyFill="1" applyBorder="1" applyAlignment="1">
      <alignment horizontal="center" vertical="center" wrapText="1"/>
    </xf>
    <xf numFmtId="43" fontId="0" fillId="0" borderId="0" xfId="1" applyFont="1" applyFill="1" applyAlignment="1">
      <alignment wrapText="1"/>
    </xf>
    <xf numFmtId="43" fontId="33" fillId="0" borderId="17" xfId="1" applyFont="1" applyFill="1" applyBorder="1" applyAlignment="1">
      <alignment vertical="center" wrapText="1"/>
    </xf>
    <xf numFmtId="44" fontId="0" fillId="0" borderId="18" xfId="2" applyFont="1" applyFill="1" applyBorder="1" applyAlignment="1">
      <alignment horizontal="center" vertical="center" wrapText="1"/>
    </xf>
    <xf numFmtId="43" fontId="0" fillId="0" borderId="18" xfId="1" applyFont="1" applyFill="1" applyBorder="1" applyAlignment="1">
      <alignment horizontal="center" vertical="center" wrapText="1"/>
    </xf>
    <xf numFmtId="0" fontId="0" fillId="0" borderId="0" xfId="0" applyFont="1" applyFill="1" applyAlignment="1"/>
    <xf numFmtId="44" fontId="0" fillId="0" borderId="0" xfId="2" applyFont="1" applyFill="1" applyAlignment="1">
      <alignment wrapText="1"/>
    </xf>
    <xf numFmtId="0" fontId="33" fillId="26" borderId="16" xfId="0" applyFont="1" applyFill="1" applyBorder="1" applyAlignment="1">
      <alignment horizontal="center" vertical="center"/>
    </xf>
    <xf numFmtId="0" fontId="33" fillId="0" borderId="11"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horizontal="left" vertical="center"/>
    </xf>
    <xf numFmtId="0" fontId="0" fillId="0" borderId="13" xfId="0" applyFont="1" applyFill="1" applyBorder="1" applyAlignment="1">
      <alignment horizontal="left" vertical="center"/>
    </xf>
    <xf numFmtId="0" fontId="0" fillId="0" borderId="0" xfId="0" applyAlignment="1"/>
    <xf numFmtId="44" fontId="39" fillId="0" borderId="17" xfId="2" applyFont="1" applyFill="1" applyBorder="1" applyAlignment="1">
      <alignment horizontal="center" vertical="center" wrapText="1"/>
    </xf>
    <xf numFmtId="43" fontId="18" fillId="0" borderId="17" xfId="1" applyFont="1" applyFill="1" applyBorder="1" applyAlignment="1">
      <alignment horizontal="center" vertical="center" wrapText="1"/>
    </xf>
    <xf numFmtId="43" fontId="39" fillId="0" borderId="17" xfId="1" applyFont="1" applyFill="1" applyBorder="1" applyAlignment="1">
      <alignment vertical="center" wrapText="1"/>
    </xf>
    <xf numFmtId="44" fontId="18" fillId="0" borderId="18" xfId="2" applyFont="1" applyFill="1" applyBorder="1" applyAlignment="1">
      <alignment horizontal="center" vertical="center" wrapText="1"/>
    </xf>
    <xf numFmtId="44" fontId="18" fillId="0" borderId="17" xfId="2" applyFont="1" applyFill="1" applyBorder="1" applyAlignment="1">
      <alignment horizontal="center" vertical="center" wrapText="1"/>
    </xf>
    <xf numFmtId="0" fontId="33" fillId="10" borderId="6" xfId="0" applyFont="1" applyFill="1" applyBorder="1" applyAlignment="1">
      <alignment horizontal="left"/>
    </xf>
    <xf numFmtId="0" fontId="42" fillId="0" borderId="0" xfId="0" applyNumberFormat="1" applyFont="1" applyAlignment="1"/>
    <xf numFmtId="0" fontId="42" fillId="10" borderId="6" xfId="0" applyFont="1" applyFill="1" applyBorder="1" applyAlignment="1">
      <alignment horizontal="left"/>
    </xf>
    <xf numFmtId="43" fontId="33" fillId="0" borderId="2" xfId="1" applyFont="1" applyFill="1" applyBorder="1"/>
    <xf numFmtId="43" fontId="3" fillId="0" borderId="2" xfId="1" applyFill="1" applyBorder="1"/>
    <xf numFmtId="43" fontId="0" fillId="0" borderId="2" xfId="1" applyFont="1" applyFill="1" applyBorder="1"/>
    <xf numFmtId="43" fontId="43" fillId="0" borderId="2" xfId="1" applyFont="1" applyFill="1" applyBorder="1" applyAlignment="1">
      <alignment horizontal="left"/>
    </xf>
    <xf numFmtId="0" fontId="2" fillId="8" borderId="0" xfId="0" applyFont="1" applyFill="1" applyBorder="1" applyAlignment="1">
      <alignment horizontal="left" vertical="center"/>
    </xf>
    <xf numFmtId="0" fontId="2" fillId="36" borderId="0" xfId="6" applyFont="1" applyFill="1" applyBorder="1" applyAlignment="1">
      <alignment horizontal="left" vertical="center"/>
    </xf>
    <xf numFmtId="0" fontId="2" fillId="36" borderId="2" xfId="6" applyFont="1" applyFill="1" applyBorder="1" applyAlignment="1">
      <alignment horizontal="left" vertical="center"/>
    </xf>
    <xf numFmtId="0" fontId="2" fillId="8" borderId="0" xfId="6" applyFont="1" applyFill="1" applyBorder="1" applyAlignment="1">
      <alignment horizontal="left" vertical="center"/>
    </xf>
    <xf numFmtId="0" fontId="2" fillId="36" borderId="0" xfId="0" applyFont="1" applyFill="1" applyBorder="1" applyAlignment="1">
      <alignment horizontal="left" vertical="center"/>
    </xf>
    <xf numFmtId="0" fontId="2" fillId="36" borderId="2" xfId="0" applyFont="1" applyFill="1" applyBorder="1" applyAlignment="1">
      <alignment horizontal="left" vertical="center"/>
    </xf>
    <xf numFmtId="14" fontId="2" fillId="8" borderId="2" xfId="0" applyNumberFormat="1" applyFont="1" applyFill="1" applyBorder="1" applyAlignment="1">
      <alignment horizontal="center" wrapText="1"/>
    </xf>
    <xf numFmtId="43" fontId="2" fillId="8" borderId="2" xfId="1" applyFont="1" applyFill="1" applyBorder="1" applyAlignment="1">
      <alignment horizontal="left" vertical="center" wrapText="1"/>
    </xf>
    <xf numFmtId="44" fontId="2" fillId="8" borderId="2" xfId="2" applyFont="1" applyFill="1" applyBorder="1" applyAlignment="1">
      <alignment horizontal="left" vertical="center" wrapText="1"/>
    </xf>
    <xf numFmtId="0" fontId="2" fillId="8" borderId="2" xfId="0" applyFont="1" applyFill="1" applyBorder="1" applyAlignment="1">
      <alignment vertical="center" wrapText="1"/>
    </xf>
    <xf numFmtId="0" fontId="2" fillId="8" borderId="2" xfId="0" applyFont="1" applyFill="1" applyBorder="1" applyAlignment="1">
      <alignment horizontal="left" vertical="center"/>
    </xf>
    <xf numFmtId="43" fontId="2" fillId="8" borderId="2" xfId="1" applyFont="1" applyFill="1" applyBorder="1" applyAlignment="1">
      <alignment horizontal="left" vertical="center"/>
    </xf>
    <xf numFmtId="14" fontId="2" fillId="8" borderId="2" xfId="0" applyNumberFormat="1" applyFont="1" applyFill="1" applyBorder="1" applyAlignment="1">
      <alignment horizontal="center"/>
    </xf>
    <xf numFmtId="44" fontId="2" fillId="8" borderId="2" xfId="2" applyFont="1" applyFill="1" applyBorder="1" applyAlignment="1">
      <alignment horizontal="left" vertical="center"/>
    </xf>
    <xf numFmtId="0" fontId="2" fillId="18" borderId="0" xfId="0" applyFont="1" applyFill="1" applyBorder="1" applyAlignment="1">
      <alignment horizontal="left" vertical="center"/>
    </xf>
    <xf numFmtId="0" fontId="2" fillId="18" borderId="2" xfId="0" applyFont="1" applyFill="1" applyBorder="1" applyAlignment="1">
      <alignment vertical="center" wrapText="1"/>
    </xf>
    <xf numFmtId="0" fontId="2" fillId="18" borderId="2" xfId="0" applyFont="1" applyFill="1" applyBorder="1" applyAlignment="1">
      <alignment horizontal="left" vertical="center"/>
    </xf>
    <xf numFmtId="43" fontId="2" fillId="18" borderId="2" xfId="1" applyFont="1" applyFill="1" applyBorder="1" applyAlignment="1">
      <alignment horizontal="left" vertical="center"/>
    </xf>
    <xf numFmtId="14" fontId="2" fillId="18" borderId="2" xfId="2" applyNumberFormat="1" applyFont="1" applyFill="1" applyBorder="1" applyAlignment="1">
      <alignment horizontal="center"/>
    </xf>
    <xf numFmtId="44" fontId="2" fillId="18" borderId="2" xfId="2" applyFont="1" applyFill="1" applyBorder="1" applyAlignment="1">
      <alignment horizontal="left" vertical="center"/>
    </xf>
    <xf numFmtId="0" fontId="2" fillId="36" borderId="0" xfId="7" applyFont="1" applyFill="1" applyBorder="1" applyAlignment="1">
      <alignment horizontal="left" vertical="center"/>
    </xf>
    <xf numFmtId="0" fontId="2" fillId="8" borderId="0" xfId="7" applyFont="1" applyFill="1" applyBorder="1" applyAlignment="1">
      <alignment horizontal="left" vertical="center"/>
    </xf>
    <xf numFmtId="0" fontId="2" fillId="8" borderId="2" xfId="7" applyFont="1" applyFill="1" applyBorder="1" applyAlignment="1">
      <alignment vertical="center" wrapText="1"/>
    </xf>
    <xf numFmtId="0" fontId="2" fillId="8" borderId="2" xfId="7" applyFont="1" applyFill="1" applyBorder="1" applyAlignment="1">
      <alignment horizontal="left" vertical="center"/>
    </xf>
    <xf numFmtId="0" fontId="2" fillId="18" borderId="2" xfId="6" applyFont="1" applyFill="1" applyBorder="1" applyAlignment="1">
      <alignment horizontal="left" vertical="center"/>
    </xf>
    <xf numFmtId="14" fontId="2" fillId="18" borderId="2" xfId="0" applyNumberFormat="1" applyFont="1" applyFill="1" applyBorder="1" applyAlignment="1">
      <alignment horizontal="center"/>
    </xf>
    <xf numFmtId="0" fontId="2" fillId="8" borderId="2" xfId="0" applyFont="1" applyFill="1" applyBorder="1" applyAlignment="1">
      <alignment horizontal="left" vertical="center" wrapText="1"/>
    </xf>
    <xf numFmtId="44" fontId="2" fillId="18" borderId="2" xfId="2" applyFont="1" applyFill="1" applyBorder="1" applyAlignment="1">
      <alignment horizontal="left" vertical="center" wrapText="1"/>
    </xf>
    <xf numFmtId="0" fontId="2" fillId="36" borderId="2" xfId="6" applyFont="1" applyFill="1" applyBorder="1" applyAlignment="1">
      <alignment vertical="center"/>
    </xf>
    <xf numFmtId="0" fontId="2" fillId="0" borderId="2" xfId="1" applyNumberFormat="1" applyFont="1" applyFill="1" applyBorder="1" applyAlignment="1">
      <alignment horizontal="left" vertical="center" wrapText="1"/>
    </xf>
    <xf numFmtId="44" fontId="2" fillId="0" borderId="2" xfId="2" applyFont="1" applyFill="1" applyBorder="1" applyAlignment="1">
      <alignment horizontal="left" vertical="center" wrapText="1"/>
    </xf>
    <xf numFmtId="43" fontId="2" fillId="18" borderId="2" xfId="1" applyFont="1" applyFill="1" applyBorder="1" applyAlignment="1">
      <alignment horizontal="left" vertical="center" wrapText="1"/>
    </xf>
    <xf numFmtId="0" fontId="2" fillId="18" borderId="2" xfId="0" applyFont="1" applyFill="1" applyBorder="1" applyAlignment="1">
      <alignment horizontal="center" wrapText="1"/>
    </xf>
    <xf numFmtId="0" fontId="2" fillId="9" borderId="0" xfId="0" applyFont="1" applyFill="1" applyBorder="1" applyAlignment="1">
      <alignment horizontal="left" vertical="center"/>
    </xf>
    <xf numFmtId="0" fontId="2" fillId="0" borderId="2" xfId="6" applyFont="1" applyFill="1" applyBorder="1" applyAlignment="1">
      <alignment horizontal="left" vertical="center"/>
    </xf>
    <xf numFmtId="0" fontId="2" fillId="0" borderId="0" xfId="0" applyFont="1" applyFill="1" applyBorder="1" applyAlignment="1">
      <alignment horizontal="right" vertical="center"/>
    </xf>
    <xf numFmtId="0" fontId="2" fillId="18" borderId="2" xfId="0" applyFont="1" applyFill="1" applyBorder="1" applyAlignment="1">
      <alignment horizontal="left" vertical="center" wrapText="1"/>
    </xf>
    <xf numFmtId="14" fontId="2" fillId="18" borderId="2" xfId="0" applyNumberFormat="1" applyFont="1" applyFill="1" applyBorder="1" applyAlignment="1">
      <alignment horizontal="center" wrapText="1"/>
    </xf>
    <xf numFmtId="0" fontId="2" fillId="8" borderId="2" xfId="0" applyFont="1" applyFill="1" applyBorder="1" applyAlignment="1">
      <alignment vertical="center"/>
    </xf>
    <xf numFmtId="44" fontId="2" fillId="8" borderId="2" xfId="2" applyFont="1" applyFill="1" applyBorder="1" applyAlignment="1">
      <alignment vertical="center" wrapText="1"/>
    </xf>
    <xf numFmtId="0" fontId="2" fillId="8" borderId="0" xfId="0" applyFont="1" applyFill="1" applyBorder="1" applyAlignment="1">
      <alignment vertical="center"/>
    </xf>
    <xf numFmtId="0" fontId="2" fillId="18" borderId="0" xfId="0" applyFont="1" applyFill="1" applyBorder="1" applyAlignment="1">
      <alignment vertical="center"/>
    </xf>
    <xf numFmtId="43" fontId="2" fillId="18" borderId="2" xfId="1" applyFont="1" applyFill="1" applyBorder="1" applyAlignment="1">
      <alignment vertical="center" wrapText="1"/>
    </xf>
    <xf numFmtId="44" fontId="2" fillId="18" borderId="2" xfId="2" applyFont="1" applyFill="1" applyBorder="1" applyAlignment="1">
      <alignment vertical="center" wrapText="1"/>
    </xf>
    <xf numFmtId="0" fontId="2" fillId="18" borderId="2" xfId="0" applyFont="1" applyFill="1" applyBorder="1" applyAlignment="1">
      <alignment vertical="center"/>
    </xf>
    <xf numFmtId="0" fontId="2" fillId="18" borderId="2" xfId="6" applyFont="1" applyFill="1" applyBorder="1" applyAlignment="1">
      <alignment vertical="center"/>
    </xf>
    <xf numFmtId="43" fontId="2" fillId="8" borderId="2" xfId="1" applyFont="1" applyFill="1" applyBorder="1" applyAlignment="1">
      <alignment vertical="center" wrapText="1"/>
    </xf>
    <xf numFmtId="43" fontId="2" fillId="18" borderId="2" xfId="1" applyFont="1" applyFill="1" applyBorder="1" applyAlignment="1">
      <alignment vertical="center"/>
    </xf>
    <xf numFmtId="44" fontId="2" fillId="18" borderId="2" xfId="2" applyFont="1" applyFill="1" applyBorder="1" applyAlignment="1">
      <alignment vertical="center"/>
    </xf>
    <xf numFmtId="44" fontId="2" fillId="8" borderId="0" xfId="2" applyFont="1" applyFill="1" applyBorder="1" applyAlignment="1">
      <alignment horizontal="left" vertical="center"/>
    </xf>
    <xf numFmtId="44" fontId="2" fillId="18" borderId="0" xfId="2" applyFont="1" applyFill="1" applyBorder="1" applyAlignment="1">
      <alignment horizontal="left" vertical="center"/>
    </xf>
    <xf numFmtId="0" fontId="2" fillId="8" borderId="2" xfId="0" applyNumberFormat="1" applyFont="1" applyFill="1" applyBorder="1" applyAlignment="1">
      <alignment vertical="top" wrapText="1"/>
    </xf>
    <xf numFmtId="0" fontId="2" fillId="8" borderId="2" xfId="0" applyNumberFormat="1" applyFont="1" applyFill="1" applyBorder="1" applyAlignment="1">
      <alignment vertical="center"/>
    </xf>
    <xf numFmtId="0" fontId="2" fillId="8" borderId="2" xfId="0" applyNumberFormat="1" applyFont="1" applyFill="1" applyBorder="1" applyAlignment="1">
      <alignment vertical="center" wrapText="1"/>
    </xf>
    <xf numFmtId="0" fontId="2" fillId="8" borderId="2" xfId="0" applyNumberFormat="1" applyFont="1" applyFill="1" applyBorder="1" applyAlignment="1">
      <alignment horizontal="right" vertical="center" wrapText="1"/>
    </xf>
    <xf numFmtId="14" fontId="2" fillId="8" borderId="2" xfId="0" applyNumberFormat="1" applyFont="1" applyFill="1" applyBorder="1" applyAlignment="1">
      <alignment vertical="center" wrapText="1"/>
    </xf>
    <xf numFmtId="0" fontId="2" fillId="8" borderId="0" xfId="0" applyNumberFormat="1" applyFont="1" applyFill="1" applyBorder="1" applyAlignment="1">
      <alignment vertical="center"/>
    </xf>
    <xf numFmtId="0" fontId="2" fillId="8" borderId="0" xfId="6" applyNumberFormat="1" applyFont="1" applyFill="1" applyBorder="1" applyAlignment="1">
      <alignment vertical="center"/>
    </xf>
    <xf numFmtId="0" fontId="2" fillId="36" borderId="2" xfId="6" applyNumberFormat="1" applyFont="1" applyFill="1" applyBorder="1" applyAlignment="1">
      <alignment vertical="center"/>
    </xf>
    <xf numFmtId="0" fontId="2" fillId="8" borderId="0" xfId="6" applyFont="1" applyFill="1" applyBorder="1" applyAlignment="1">
      <alignment vertical="center"/>
    </xf>
    <xf numFmtId="0" fontId="2" fillId="36" borderId="2" xfId="0" applyFont="1" applyFill="1" applyBorder="1" applyAlignment="1">
      <alignment vertical="center"/>
    </xf>
    <xf numFmtId="14" fontId="2" fillId="8" borderId="2" xfId="0" applyNumberFormat="1" applyFont="1" applyFill="1" applyBorder="1" applyAlignment="1">
      <alignment wrapText="1"/>
    </xf>
    <xf numFmtId="0" fontId="2" fillId="8" borderId="2" xfId="1" applyNumberFormat="1" applyFont="1" applyFill="1" applyBorder="1" applyAlignment="1">
      <alignment vertical="center" wrapText="1"/>
    </xf>
    <xf numFmtId="0" fontId="2" fillId="8" borderId="2" xfId="1" applyNumberFormat="1" applyFont="1" applyFill="1" applyBorder="1" applyAlignment="1">
      <alignment horizontal="right" vertical="center" wrapText="1"/>
    </xf>
    <xf numFmtId="0" fontId="2" fillId="8" borderId="2" xfId="2" applyNumberFormat="1" applyFont="1" applyFill="1" applyBorder="1" applyAlignment="1">
      <alignment vertical="center" wrapText="1"/>
    </xf>
    <xf numFmtId="0" fontId="2" fillId="36" borderId="2" xfId="0" applyNumberFormat="1" applyFont="1" applyFill="1" applyBorder="1" applyAlignment="1">
      <alignment vertical="center"/>
    </xf>
    <xf numFmtId="0" fontId="2" fillId="0" borderId="0" xfId="0" applyNumberFormat="1" applyFont="1" applyFill="1" applyBorder="1" applyAlignment="1">
      <alignment vertical="center"/>
    </xf>
    <xf numFmtId="0" fontId="2" fillId="19" borderId="2" xfId="6" applyNumberFormat="1" applyFont="1" applyFill="1" applyBorder="1" applyAlignment="1">
      <alignment vertical="center"/>
    </xf>
    <xf numFmtId="14" fontId="2" fillId="0" borderId="2" xfId="0" applyNumberFormat="1" applyFont="1" applyFill="1" applyBorder="1" applyAlignment="1">
      <alignment vertical="center" wrapText="1"/>
    </xf>
    <xf numFmtId="0" fontId="2" fillId="0" borderId="2" xfId="0" applyNumberFormat="1" applyFont="1" applyFill="1" applyBorder="1" applyAlignment="1">
      <alignment vertical="center" wrapText="1"/>
    </xf>
    <xf numFmtId="0" fontId="2" fillId="0" borderId="0" xfId="0" applyFont="1" applyFill="1" applyBorder="1" applyAlignment="1">
      <alignment vertical="center"/>
    </xf>
    <xf numFmtId="0" fontId="2" fillId="8" borderId="0" xfId="7" applyNumberFormat="1" applyFont="1" applyFill="1" applyBorder="1" applyAlignment="1">
      <alignment vertical="center"/>
    </xf>
    <xf numFmtId="0" fontId="2" fillId="8" borderId="0" xfId="7" applyFont="1" applyFill="1" applyBorder="1" applyAlignment="1">
      <alignment vertical="center"/>
    </xf>
    <xf numFmtId="3" fontId="2" fillId="0" borderId="2" xfId="0" applyNumberFormat="1" applyFont="1" applyFill="1" applyBorder="1" applyAlignment="1">
      <alignment vertical="center" wrapText="1"/>
    </xf>
    <xf numFmtId="0" fontId="2" fillId="0" borderId="2" xfId="0" applyFont="1" applyFill="1" applyBorder="1" applyAlignment="1">
      <alignment vertical="center" wrapText="1"/>
    </xf>
    <xf numFmtId="0" fontId="2" fillId="20" borderId="2" xfId="6" applyNumberFormat="1" applyFont="1" applyFill="1" applyBorder="1" applyAlignment="1">
      <alignment vertical="center"/>
    </xf>
    <xf numFmtId="0" fontId="2" fillId="0" borderId="2" xfId="6" applyNumberFormat="1" applyFont="1" applyFill="1" applyBorder="1" applyAlignment="1">
      <alignment vertical="center"/>
    </xf>
    <xf numFmtId="0" fontId="2" fillId="9" borderId="2" xfId="6" applyNumberFormat="1" applyFont="1" applyFill="1" applyBorder="1" applyAlignment="1">
      <alignment vertical="center"/>
    </xf>
    <xf numFmtId="0" fontId="2" fillId="0" borderId="2" xfId="0" applyNumberFormat="1" applyFont="1" applyFill="1" applyBorder="1" applyAlignment="1">
      <alignment vertical="center"/>
    </xf>
    <xf numFmtId="44" fontId="2" fillId="0" borderId="2" xfId="2" applyFont="1" applyFill="1" applyBorder="1" applyAlignment="1">
      <alignment vertical="center" wrapText="1"/>
    </xf>
    <xf numFmtId="0" fontId="2" fillId="20" borderId="2" xfId="0" applyNumberFormat="1" applyFont="1" applyFill="1" applyBorder="1" applyAlignment="1">
      <alignment vertical="center"/>
    </xf>
    <xf numFmtId="0" fontId="2" fillId="37" borderId="2" xfId="1" applyNumberFormat="1" applyFont="1" applyFill="1" applyBorder="1" applyAlignment="1">
      <alignment horizontal="right" vertical="center" wrapText="1"/>
    </xf>
    <xf numFmtId="0" fontId="2" fillId="9" borderId="2" xfId="6" applyFont="1" applyFill="1" applyBorder="1" applyAlignment="1">
      <alignment vertical="center"/>
    </xf>
    <xf numFmtId="0" fontId="2" fillId="38" borderId="2" xfId="1" applyNumberFormat="1" applyFont="1" applyFill="1" applyBorder="1" applyAlignment="1">
      <alignment horizontal="right" vertical="center" wrapText="1"/>
    </xf>
    <xf numFmtId="44" fontId="0" fillId="38" borderId="2" xfId="2" applyFont="1" applyFill="1" applyBorder="1"/>
    <xf numFmtId="0" fontId="2" fillId="9" borderId="0" xfId="0" applyFont="1" applyFill="1" applyBorder="1" applyAlignment="1">
      <alignment vertical="center"/>
    </xf>
    <xf numFmtId="0" fontId="2" fillId="18" borderId="0" xfId="0" applyNumberFormat="1" applyFont="1" applyFill="1" applyBorder="1" applyAlignment="1">
      <alignment vertical="center"/>
    </xf>
    <xf numFmtId="0" fontId="2" fillId="0" borderId="2" xfId="2" applyNumberFormat="1" applyFont="1" applyFill="1" applyBorder="1" applyAlignment="1">
      <alignment vertical="center" wrapText="1"/>
    </xf>
    <xf numFmtId="0" fontId="2" fillId="18" borderId="2" xfId="6" applyNumberFormat="1" applyFont="1" applyFill="1" applyBorder="1" applyAlignment="1">
      <alignment vertical="center"/>
    </xf>
    <xf numFmtId="0" fontId="2" fillId="18" borderId="2" xfId="2" applyNumberFormat="1" applyFont="1" applyFill="1" applyBorder="1" applyAlignment="1">
      <alignment vertical="center"/>
    </xf>
    <xf numFmtId="0" fontId="2" fillId="18" borderId="2" xfId="1" applyNumberFormat="1" applyFont="1" applyFill="1" applyBorder="1" applyAlignment="1">
      <alignment horizontal="right" vertical="center" wrapText="1"/>
    </xf>
    <xf numFmtId="0" fontId="2" fillId="18" borderId="2" xfId="2" applyNumberFormat="1" applyFont="1" applyFill="1" applyBorder="1" applyAlignment="1">
      <alignment vertical="center" wrapText="1"/>
    </xf>
    <xf numFmtId="0" fontId="2" fillId="16" borderId="0" xfId="0" applyNumberFormat="1" applyFont="1" applyFill="1" applyBorder="1" applyAlignment="1">
      <alignment vertical="center"/>
    </xf>
    <xf numFmtId="0" fontId="2" fillId="16" borderId="0" xfId="0" applyFont="1" applyFill="1" applyBorder="1" applyAlignment="1">
      <alignment vertical="center"/>
    </xf>
    <xf numFmtId="0" fontId="2" fillId="16" borderId="2" xfId="6" applyNumberFormat="1" applyFont="1" applyFill="1" applyBorder="1" applyAlignment="1">
      <alignment vertical="center"/>
    </xf>
    <xf numFmtId="44" fontId="2" fillId="16" borderId="2" xfId="2" applyFont="1" applyFill="1" applyBorder="1" applyAlignment="1">
      <alignment vertical="center" wrapText="1"/>
    </xf>
    <xf numFmtId="0" fontId="2" fillId="16" borderId="2" xfId="1" applyNumberFormat="1" applyFont="1" applyFill="1" applyBorder="1" applyAlignment="1">
      <alignment vertical="center" wrapText="1"/>
    </xf>
    <xf numFmtId="0" fontId="2" fillId="16" borderId="2" xfId="1" applyNumberFormat="1" applyFont="1" applyFill="1" applyBorder="1" applyAlignment="1">
      <alignment horizontal="right" vertical="center" wrapText="1"/>
    </xf>
    <xf numFmtId="0" fontId="2" fillId="16" borderId="2" xfId="2" applyNumberFormat="1" applyFont="1" applyFill="1" applyBorder="1" applyAlignment="1">
      <alignment vertical="center" wrapText="1"/>
    </xf>
    <xf numFmtId="0" fontId="2" fillId="16" borderId="2" xfId="0" applyNumberFormat="1" applyFont="1" applyFill="1" applyBorder="1" applyAlignment="1">
      <alignment vertical="top" wrapText="1"/>
    </xf>
    <xf numFmtId="0" fontId="2" fillId="16" borderId="2" xfId="0" applyNumberFormat="1" applyFont="1" applyFill="1" applyBorder="1" applyAlignment="1">
      <alignment vertical="center"/>
    </xf>
    <xf numFmtId="0" fontId="2" fillId="18" borderId="2" xfId="0" applyFont="1" applyFill="1" applyBorder="1" applyAlignment="1">
      <alignment vertical="top" wrapText="1"/>
    </xf>
    <xf numFmtId="14" fontId="2" fillId="0" borderId="2" xfId="0" applyNumberFormat="1" applyFont="1" applyFill="1" applyBorder="1" applyAlignment="1">
      <alignment wrapText="1"/>
    </xf>
    <xf numFmtId="0" fontId="2" fillId="12" borderId="0" xfId="0" applyNumberFormat="1" applyFont="1" applyFill="1" applyBorder="1" applyAlignment="1">
      <alignment vertical="center"/>
    </xf>
    <xf numFmtId="0" fontId="2" fillId="12" borderId="0" xfId="0" applyFont="1" applyFill="1" applyBorder="1" applyAlignment="1">
      <alignment vertical="center"/>
    </xf>
    <xf numFmtId="0" fontId="2" fillId="12" borderId="2" xfId="6" applyNumberFormat="1" applyFont="1" applyFill="1" applyBorder="1" applyAlignment="1">
      <alignment vertical="center"/>
    </xf>
    <xf numFmtId="0" fontId="2" fillId="12" borderId="2" xfId="1" applyNumberFormat="1" applyFont="1" applyFill="1" applyBorder="1" applyAlignment="1">
      <alignment horizontal="right" vertical="center" wrapText="1"/>
    </xf>
    <xf numFmtId="0" fontId="2" fillId="11" borderId="0" xfId="0" applyNumberFormat="1" applyFont="1" applyFill="1" applyBorder="1" applyAlignment="1">
      <alignment vertical="center"/>
    </xf>
    <xf numFmtId="0" fontId="2" fillId="18" borderId="2" xfId="6" applyFont="1" applyFill="1" applyBorder="1" applyAlignment="1">
      <alignment vertical="center" wrapText="1"/>
    </xf>
    <xf numFmtId="0" fontId="2" fillId="11" borderId="0" xfId="0" applyFont="1" applyFill="1" applyBorder="1" applyAlignment="1">
      <alignment vertical="center"/>
    </xf>
    <xf numFmtId="0" fontId="2" fillId="18" borderId="2" xfId="1" applyNumberFormat="1" applyFont="1" applyFill="1" applyBorder="1" applyAlignment="1">
      <alignment vertical="center"/>
    </xf>
    <xf numFmtId="14" fontId="2" fillId="18" borderId="2" xfId="0" applyNumberFormat="1" applyFont="1" applyFill="1" applyBorder="1" applyAlignment="1"/>
    <xf numFmtId="0" fontId="2" fillId="18" borderId="2" xfId="0" applyNumberFormat="1" applyFont="1" applyFill="1" applyBorder="1" applyAlignment="1">
      <alignment vertical="center"/>
    </xf>
    <xf numFmtId="0" fontId="2" fillId="18" borderId="2" xfId="1" applyNumberFormat="1" applyFont="1" applyFill="1" applyBorder="1" applyAlignment="1">
      <alignment vertical="center" wrapText="1"/>
    </xf>
    <xf numFmtId="14" fontId="2" fillId="18" borderId="2" xfId="0" applyNumberFormat="1" applyFont="1" applyFill="1" applyBorder="1" applyAlignment="1">
      <alignment vertical="center" wrapText="1"/>
    </xf>
    <xf numFmtId="0" fontId="2" fillId="11" borderId="2" xfId="6" applyNumberFormat="1" applyFont="1" applyFill="1" applyBorder="1" applyAlignment="1">
      <alignment vertical="center"/>
    </xf>
    <xf numFmtId="0" fontId="2" fillId="11" borderId="2" xfId="0" applyNumberFormat="1" applyFont="1" applyFill="1" applyBorder="1" applyAlignment="1">
      <alignment vertical="center"/>
    </xf>
    <xf numFmtId="0" fontId="2" fillId="11" borderId="2" xfId="1" applyNumberFormat="1" applyFont="1" applyFill="1" applyBorder="1" applyAlignment="1"/>
    <xf numFmtId="0" fontId="2" fillId="11" borderId="2" xfId="1" applyNumberFormat="1" applyFont="1" applyFill="1" applyBorder="1" applyAlignment="1">
      <alignment horizontal="right" vertical="center" wrapText="1"/>
    </xf>
    <xf numFmtId="0" fontId="2" fillId="11" borderId="2" xfId="2" applyNumberFormat="1" applyFont="1" applyFill="1" applyBorder="1" applyAlignment="1">
      <alignment vertical="center" wrapText="1"/>
    </xf>
    <xf numFmtId="44" fontId="2" fillId="11" borderId="2" xfId="2" applyFont="1" applyFill="1" applyBorder="1" applyAlignment="1"/>
    <xf numFmtId="44" fontId="2" fillId="11" borderId="2" xfId="2" applyFont="1" applyFill="1" applyBorder="1" applyAlignment="1">
      <alignment vertical="center" wrapText="1"/>
    </xf>
    <xf numFmtId="0" fontId="2" fillId="11" borderId="2" xfId="0" applyNumberFormat="1" applyFont="1" applyFill="1" applyBorder="1" applyAlignment="1">
      <alignment vertical="center" wrapText="1"/>
    </xf>
    <xf numFmtId="14" fontId="2" fillId="11" borderId="2" xfId="0" applyNumberFormat="1" applyFont="1" applyFill="1" applyBorder="1" applyAlignment="1">
      <alignment vertical="center" wrapText="1"/>
    </xf>
    <xf numFmtId="43" fontId="0" fillId="11" borderId="2" xfId="1" applyFont="1" applyFill="1" applyBorder="1"/>
    <xf numFmtId="44" fontId="2" fillId="0" borderId="2" xfId="2" applyFont="1" applyFill="1" applyBorder="1" applyAlignment="1">
      <alignment vertical="center"/>
    </xf>
    <xf numFmtId="0" fontId="2" fillId="0" borderId="2" xfId="1" applyNumberFormat="1" applyFont="1" applyFill="1" applyBorder="1" applyAlignment="1">
      <alignment vertical="center"/>
    </xf>
    <xf numFmtId="14" fontId="2" fillId="0" borderId="2" xfId="0" applyNumberFormat="1" applyFont="1" applyFill="1" applyBorder="1" applyAlignment="1"/>
    <xf numFmtId="0" fontId="2" fillId="0" borderId="2" xfId="0" applyNumberFormat="1" applyFont="1" applyFill="1" applyBorder="1" applyAlignment="1"/>
    <xf numFmtId="0" fontId="2" fillId="0" borderId="2" xfId="2" applyNumberFormat="1" applyFont="1" applyFill="1" applyBorder="1" applyAlignment="1">
      <alignment vertical="center"/>
    </xf>
    <xf numFmtId="0" fontId="2" fillId="14" borderId="0" xfId="0" applyNumberFormat="1" applyFont="1" applyFill="1" applyBorder="1" applyAlignment="1">
      <alignment vertical="center"/>
    </xf>
    <xf numFmtId="0" fontId="2" fillId="14" borderId="0" xfId="0" applyFont="1" applyFill="1" applyBorder="1" applyAlignment="1">
      <alignment vertical="center"/>
    </xf>
    <xf numFmtId="0" fontId="2" fillId="13" borderId="0" xfId="0" applyNumberFormat="1" applyFont="1" applyFill="1" applyBorder="1" applyAlignment="1">
      <alignment vertical="center"/>
    </xf>
    <xf numFmtId="0" fontId="2" fillId="13" borderId="0" xfId="0" applyFont="1" applyFill="1" applyBorder="1" applyAlignment="1">
      <alignment vertical="center"/>
    </xf>
    <xf numFmtId="0" fontId="2" fillId="14" borderId="2" xfId="6" applyNumberFormat="1" applyFont="1" applyFill="1" applyBorder="1" applyAlignment="1">
      <alignment vertical="center"/>
    </xf>
    <xf numFmtId="44" fontId="2" fillId="14" borderId="2" xfId="2" applyFont="1" applyFill="1" applyBorder="1" applyAlignment="1">
      <alignment vertical="center" wrapText="1"/>
    </xf>
    <xf numFmtId="0" fontId="2" fillId="14" borderId="2" xfId="0" applyNumberFormat="1" applyFont="1" applyFill="1" applyBorder="1" applyAlignment="1">
      <alignment vertical="center" wrapText="1"/>
    </xf>
    <xf numFmtId="0" fontId="2" fillId="14" borderId="2" xfId="1" applyNumberFormat="1" applyFont="1" applyFill="1" applyBorder="1" applyAlignment="1">
      <alignment horizontal="right" vertical="center" wrapText="1"/>
    </xf>
    <xf numFmtId="14" fontId="2" fillId="14" borderId="2" xfId="0" applyNumberFormat="1" applyFont="1" applyFill="1" applyBorder="1" applyAlignment="1">
      <alignment vertical="center" wrapText="1"/>
    </xf>
    <xf numFmtId="44" fontId="2" fillId="13" borderId="2" xfId="2" applyFont="1" applyFill="1" applyBorder="1" applyAlignment="1">
      <alignment vertical="center" wrapText="1"/>
    </xf>
    <xf numFmtId="0" fontId="2" fillId="13" borderId="2" xfId="0" applyNumberFormat="1" applyFont="1" applyFill="1" applyBorder="1" applyAlignment="1">
      <alignment vertical="center" wrapText="1"/>
    </xf>
    <xf numFmtId="0" fontId="2" fillId="13" borderId="2" xfId="1" applyNumberFormat="1" applyFont="1" applyFill="1" applyBorder="1" applyAlignment="1">
      <alignment horizontal="right" vertical="center" wrapText="1"/>
    </xf>
    <xf numFmtId="14" fontId="2" fillId="13" borderId="2" xfId="0" applyNumberFormat="1" applyFont="1" applyFill="1" applyBorder="1" applyAlignment="1">
      <alignment vertical="center" wrapText="1"/>
    </xf>
    <xf numFmtId="0" fontId="2" fillId="18" borderId="2" xfId="0" applyNumberFormat="1" applyFont="1" applyFill="1" applyBorder="1" applyAlignment="1">
      <alignment vertical="center" wrapText="1"/>
    </xf>
    <xf numFmtId="0" fontId="2" fillId="13" borderId="0" xfId="0" applyNumberFormat="1" applyFont="1" applyFill="1" applyBorder="1" applyAlignment="1">
      <alignment horizontal="center"/>
    </xf>
    <xf numFmtId="44" fontId="2" fillId="14" borderId="2" xfId="2" applyFont="1" applyFill="1" applyBorder="1" applyAlignment="1"/>
    <xf numFmtId="0" fontId="2" fillId="14" borderId="2" xfId="1" applyNumberFormat="1" applyFont="1" applyFill="1" applyBorder="1" applyAlignment="1"/>
    <xf numFmtId="0" fontId="2" fillId="11" borderId="2" xfId="0" applyNumberFormat="1" applyFont="1" applyFill="1" applyBorder="1" applyAlignment="1">
      <alignment vertical="top" wrapText="1"/>
    </xf>
    <xf numFmtId="0" fontId="2" fillId="14" borderId="2" xfId="0" applyNumberFormat="1" applyFont="1" applyFill="1" applyBorder="1" applyAlignment="1">
      <alignment vertical="top" wrapText="1"/>
    </xf>
    <xf numFmtId="0" fontId="2" fillId="14" borderId="2" xfId="0" applyNumberFormat="1" applyFont="1" applyFill="1" applyBorder="1" applyAlignment="1">
      <alignment vertical="center"/>
    </xf>
    <xf numFmtId="44" fontId="2" fillId="14" borderId="2" xfId="2" applyFont="1" applyFill="1" applyBorder="1" applyAlignment="1">
      <alignment vertical="center"/>
    </xf>
    <xf numFmtId="0" fontId="2" fillId="14" borderId="2" xfId="1" applyNumberFormat="1" applyFont="1" applyFill="1" applyBorder="1" applyAlignment="1">
      <alignment vertical="center"/>
    </xf>
    <xf numFmtId="0" fontId="2" fillId="21" borderId="2" xfId="6" applyNumberFormat="1" applyFont="1" applyFill="1" applyBorder="1" applyAlignment="1">
      <alignment vertical="center"/>
    </xf>
    <xf numFmtId="0" fontId="2" fillId="0" borderId="2" xfId="0" applyNumberFormat="1" applyFont="1" applyFill="1" applyBorder="1" applyAlignment="1">
      <alignment vertical="top" wrapText="1"/>
    </xf>
    <xf numFmtId="44" fontId="2" fillId="0" borderId="2" xfId="2" applyFont="1" applyFill="1" applyBorder="1" applyAlignment="1"/>
    <xf numFmtId="0" fontId="2" fillId="0" borderId="2" xfId="1" applyNumberFormat="1" applyFont="1" applyFill="1" applyBorder="1" applyAlignment="1"/>
    <xf numFmtId="0" fontId="2" fillId="0" borderId="2" xfId="0" applyNumberFormat="1" applyFont="1" applyFill="1" applyBorder="1" applyAlignment="1">
      <alignment wrapText="1"/>
    </xf>
    <xf numFmtId="44" fontId="2" fillId="8" borderId="2" xfId="2" applyFont="1" applyFill="1" applyBorder="1" applyAlignment="1">
      <alignment vertical="center"/>
    </xf>
    <xf numFmtId="0" fontId="2" fillId="8" borderId="2" xfId="1" applyNumberFormat="1" applyFont="1" applyFill="1" applyBorder="1" applyAlignment="1">
      <alignment vertical="center"/>
    </xf>
    <xf numFmtId="0" fontId="2" fillId="0" borderId="2" xfId="0" applyFont="1" applyFill="1" applyBorder="1" applyAlignment="1"/>
    <xf numFmtId="44" fontId="2" fillId="13" borderId="2" xfId="2" applyFont="1" applyFill="1" applyBorder="1" applyAlignment="1"/>
    <xf numFmtId="0" fontId="2" fillId="13" borderId="2" xfId="1" applyNumberFormat="1" applyFont="1" applyFill="1" applyBorder="1" applyAlignment="1"/>
    <xf numFmtId="0" fontId="2" fillId="8" borderId="2" xfId="0" applyNumberFormat="1" applyFont="1" applyFill="1" applyBorder="1" applyAlignment="1">
      <alignment wrapText="1"/>
    </xf>
    <xf numFmtId="0" fontId="2" fillId="14" borderId="2" xfId="0" applyNumberFormat="1" applyFont="1" applyFill="1" applyBorder="1" applyAlignment="1">
      <alignment wrapText="1"/>
    </xf>
    <xf numFmtId="14" fontId="2" fillId="14" borderId="2" xfId="0" applyNumberFormat="1" applyFont="1" applyFill="1" applyBorder="1" applyAlignment="1">
      <alignment wrapText="1"/>
    </xf>
    <xf numFmtId="14" fontId="2" fillId="18" borderId="2" xfId="0" applyNumberFormat="1" applyFont="1" applyFill="1" applyBorder="1" applyAlignment="1">
      <alignment wrapText="1"/>
    </xf>
    <xf numFmtId="0" fontId="2" fillId="0" borderId="2" xfId="6" applyFont="1" applyFill="1" applyBorder="1" applyAlignment="1">
      <alignment vertical="center"/>
    </xf>
    <xf numFmtId="0" fontId="2" fillId="8" borderId="0" xfId="0" applyNumberFormat="1" applyFont="1" applyFill="1" applyBorder="1" applyAlignment="1">
      <alignment horizontal="left" vertical="center"/>
    </xf>
    <xf numFmtId="0" fontId="2" fillId="13" borderId="0" xfId="0" applyNumberFormat="1" applyFont="1" applyFill="1" applyBorder="1" applyAlignment="1">
      <alignment horizontal="left" vertical="center"/>
    </xf>
    <xf numFmtId="0" fontId="2" fillId="13" borderId="0" xfId="0" applyFont="1" applyFill="1" applyBorder="1" applyAlignment="1">
      <alignment horizontal="left" vertical="center"/>
    </xf>
    <xf numFmtId="0" fontId="2" fillId="18" borderId="0" xfId="0" applyNumberFormat="1" applyFont="1" applyFill="1" applyBorder="1" applyAlignment="1">
      <alignment horizontal="left" vertical="center"/>
    </xf>
    <xf numFmtId="0" fontId="2" fillId="8" borderId="0" xfId="1" applyNumberFormat="1" applyFont="1" applyFill="1" applyBorder="1" applyAlignment="1">
      <alignment horizontal="left" vertical="center"/>
    </xf>
    <xf numFmtId="0" fontId="2" fillId="8" borderId="0" xfId="1" applyNumberFormat="1" applyFont="1" applyFill="1" applyBorder="1" applyAlignment="1">
      <alignment horizontal="right" vertical="center"/>
    </xf>
    <xf numFmtId="0" fontId="2" fillId="8" borderId="0" xfId="0" applyNumberFormat="1" applyFont="1" applyFill="1" applyBorder="1" applyAlignment="1">
      <alignment horizontal="center"/>
    </xf>
    <xf numFmtId="44" fontId="2" fillId="8" borderId="0" xfId="2" applyFont="1" applyFill="1" applyBorder="1" applyAlignment="1">
      <alignment horizontal="center"/>
    </xf>
    <xf numFmtId="0" fontId="2" fillId="13" borderId="0" xfId="1" applyNumberFormat="1" applyFont="1" applyFill="1" applyBorder="1" applyAlignment="1">
      <alignment horizontal="left" vertical="center"/>
    </xf>
    <xf numFmtId="0" fontId="2" fillId="18" borderId="0" xfId="1" applyNumberFormat="1" applyFont="1" applyFill="1" applyBorder="1" applyAlignment="1">
      <alignment horizontal="left" vertical="center"/>
    </xf>
    <xf numFmtId="0" fontId="2" fillId="18" borderId="0" xfId="1" applyNumberFormat="1" applyFont="1" applyFill="1" applyBorder="1" applyAlignment="1">
      <alignment horizontal="right" vertical="center"/>
    </xf>
    <xf numFmtId="0" fontId="2" fillId="18" borderId="0" xfId="0" applyNumberFormat="1" applyFont="1" applyFill="1" applyBorder="1" applyAlignment="1">
      <alignment horizontal="center"/>
    </xf>
    <xf numFmtId="44" fontId="2" fillId="18" borderId="0" xfId="2" applyFont="1" applyFill="1" applyBorder="1" applyAlignment="1">
      <alignment horizontal="center"/>
    </xf>
    <xf numFmtId="0" fontId="2" fillId="14" borderId="0" xfId="0" applyNumberFormat="1" applyFont="1" applyFill="1" applyBorder="1" applyAlignment="1">
      <alignment horizontal="left" vertical="center"/>
    </xf>
    <xf numFmtId="0" fontId="2" fillId="14" borderId="0" xfId="0" applyFont="1" applyFill="1" applyBorder="1" applyAlignment="1">
      <alignment horizontal="left" vertical="center"/>
    </xf>
    <xf numFmtId="0" fontId="2" fillId="14" borderId="0" xfId="0" applyNumberFormat="1" applyFont="1" applyFill="1" applyBorder="1" applyAlignment="1">
      <alignment horizontal="center"/>
    </xf>
    <xf numFmtId="0" fontId="2" fillId="14" borderId="0" xfId="1" applyNumberFormat="1" applyFont="1" applyFill="1" applyBorder="1" applyAlignment="1">
      <alignment horizontal="left" vertical="center"/>
    </xf>
    <xf numFmtId="0" fontId="2" fillId="14" borderId="0" xfId="1" applyNumberFormat="1" applyFont="1" applyFill="1" applyBorder="1" applyAlignment="1">
      <alignment horizontal="right" vertical="center"/>
    </xf>
    <xf numFmtId="0" fontId="2" fillId="11" borderId="0" xfId="0" applyNumberFormat="1" applyFont="1" applyFill="1" applyBorder="1" applyAlignment="1">
      <alignment horizontal="left" vertical="center"/>
    </xf>
    <xf numFmtId="0" fontId="2" fillId="11" borderId="0" xfId="0" applyFont="1" applyFill="1" applyBorder="1" applyAlignment="1">
      <alignment horizontal="left" vertical="center"/>
    </xf>
    <xf numFmtId="0" fontId="2" fillId="11" borderId="0" xfId="1" applyNumberFormat="1" applyFont="1" applyFill="1" applyBorder="1" applyAlignment="1">
      <alignment horizontal="left" vertical="center"/>
    </xf>
    <xf numFmtId="44" fontId="2" fillId="11" borderId="0" xfId="2" applyFont="1" applyFill="1" applyBorder="1" applyAlignment="1">
      <alignment horizontal="center"/>
    </xf>
    <xf numFmtId="0" fontId="2" fillId="18" borderId="0" xfId="2" applyNumberFormat="1" applyFont="1" applyFill="1" applyBorder="1" applyAlignment="1">
      <alignment horizontal="left" vertical="center"/>
    </xf>
    <xf numFmtId="0" fontId="2" fillId="0" borderId="0" xfId="2" applyNumberFormat="1" applyFont="1" applyFill="1" applyBorder="1" applyAlignment="1">
      <alignment horizontal="left" vertical="center"/>
    </xf>
    <xf numFmtId="0" fontId="2" fillId="8" borderId="0" xfId="0" applyNumberFormat="1" applyFont="1" applyFill="1" applyBorder="1" applyAlignment="1">
      <alignment vertical="center" wrapText="1"/>
    </xf>
    <xf numFmtId="0" fontId="2" fillId="8" borderId="0" xfId="2" applyNumberFormat="1" applyFont="1" applyFill="1" applyBorder="1" applyAlignment="1">
      <alignment horizontal="left" vertical="center"/>
    </xf>
    <xf numFmtId="0" fontId="2" fillId="36" borderId="0" xfId="6" applyNumberFormat="1" applyFont="1" applyFill="1" applyBorder="1" applyAlignment="1">
      <alignment vertical="center"/>
    </xf>
    <xf numFmtId="0" fontId="2" fillId="9" borderId="0" xfId="6" applyNumberFormat="1" applyFont="1" applyFill="1" applyBorder="1" applyAlignment="1">
      <alignment vertical="center"/>
    </xf>
    <xf numFmtId="0" fontId="32" fillId="29" borderId="2" xfId="0" applyFont="1" applyFill="1" applyBorder="1" applyAlignment="1">
      <alignment horizontal="center" vertical="center" wrapText="1"/>
    </xf>
    <xf numFmtId="44" fontId="32" fillId="29" borderId="2" xfId="0" applyNumberFormat="1" applyFont="1" applyFill="1" applyBorder="1" applyAlignment="1">
      <alignment horizontal="center" vertical="center" wrapText="1"/>
    </xf>
    <xf numFmtId="0" fontId="32" fillId="33" borderId="2" xfId="0" applyFont="1" applyFill="1" applyBorder="1" applyAlignment="1">
      <alignment horizontal="center" vertical="center" wrapText="1"/>
    </xf>
    <xf numFmtId="0" fontId="32" fillId="31" borderId="2" xfId="0" applyFont="1" applyFill="1" applyBorder="1" applyAlignment="1">
      <alignment horizontal="center" vertical="center" wrapText="1"/>
    </xf>
    <xf numFmtId="0" fontId="32" fillId="34" borderId="2" xfId="0" applyFont="1" applyFill="1" applyBorder="1" applyAlignment="1">
      <alignment horizontal="center" vertical="center" wrapText="1"/>
    </xf>
    <xf numFmtId="0" fontId="32" fillId="34" borderId="2" xfId="0" applyFont="1" applyFill="1" applyBorder="1" applyAlignment="1">
      <alignment horizontal="left" vertical="center" wrapText="1"/>
    </xf>
    <xf numFmtId="44" fontId="32" fillId="34" borderId="2" xfId="2" applyFont="1" applyFill="1" applyBorder="1" applyAlignment="1">
      <alignment horizontal="center" vertical="center" wrapText="1"/>
    </xf>
    <xf numFmtId="44" fontId="32" fillId="34" borderId="2" xfId="2" applyNumberFormat="1" applyFont="1" applyFill="1" applyBorder="1" applyAlignment="1">
      <alignment horizontal="center" vertical="center" wrapText="1"/>
    </xf>
    <xf numFmtId="0" fontId="0" fillId="0" borderId="2" xfId="0" applyNumberFormat="1" applyBorder="1" applyAlignment="1">
      <alignment horizontal="left"/>
    </xf>
    <xf numFmtId="0" fontId="0" fillId="0" borderId="2" xfId="0" applyBorder="1" applyAlignment="1">
      <alignment horizontal="left"/>
    </xf>
    <xf numFmtId="44" fontId="0" fillId="0" borderId="2" xfId="2" applyFont="1" applyBorder="1"/>
    <xf numFmtId="44" fontId="0" fillId="0" borderId="2" xfId="0" applyNumberFormat="1" applyBorder="1"/>
    <xf numFmtId="44" fontId="37" fillId="0" borderId="2" xfId="2" applyFont="1" applyFill="1" applyBorder="1" applyAlignment="1">
      <alignment horizontal="left" vertical="center"/>
    </xf>
    <xf numFmtId="0" fontId="32" fillId="34" borderId="2" xfId="0" applyFont="1" applyFill="1" applyBorder="1" applyAlignment="1">
      <alignment horizontal="left" wrapText="1"/>
    </xf>
    <xf numFmtId="44" fontId="32" fillId="34" borderId="2" xfId="2" applyFont="1" applyFill="1" applyBorder="1" applyAlignment="1">
      <alignment horizontal="center" wrapText="1"/>
    </xf>
    <xf numFmtId="44" fontId="32" fillId="34" borderId="2" xfId="2" applyNumberFormat="1" applyFont="1" applyFill="1" applyBorder="1" applyAlignment="1">
      <alignment horizontal="center" wrapText="1"/>
    </xf>
    <xf numFmtId="44" fontId="37" fillId="0" borderId="2" xfId="2" applyFont="1" applyFill="1" applyBorder="1"/>
    <xf numFmtId="44" fontId="37" fillId="0" borderId="2" xfId="2" applyFont="1" applyFill="1" applyBorder="1" applyAlignment="1"/>
    <xf numFmtId="0" fontId="0" fillId="0" borderId="2" xfId="0" applyNumberFormat="1" applyFill="1" applyBorder="1" applyAlignment="1">
      <alignment horizontal="left"/>
    </xf>
    <xf numFmtId="0" fontId="0" fillId="0" borderId="2" xfId="0" applyFill="1" applyBorder="1" applyAlignment="1">
      <alignment horizontal="left"/>
    </xf>
    <xf numFmtId="0" fontId="0" fillId="0" borderId="2" xfId="0" applyFill="1" applyBorder="1"/>
    <xf numFmtId="44" fontId="0" fillId="0" borderId="2" xfId="0" applyNumberFormat="1" applyFill="1" applyBorder="1"/>
    <xf numFmtId="0" fontId="0" fillId="0" borderId="2" xfId="0" applyFill="1" applyBorder="1" applyAlignment="1">
      <alignment wrapText="1"/>
    </xf>
    <xf numFmtId="44" fontId="37" fillId="0" borderId="2" xfId="2" applyFont="1" applyFill="1" applyBorder="1" applyAlignment="1">
      <alignment horizontal="center"/>
    </xf>
    <xf numFmtId="0" fontId="0" fillId="34" borderId="2" xfId="0" applyFill="1" applyBorder="1" applyAlignment="1">
      <alignment wrapText="1"/>
    </xf>
    <xf numFmtId="164" fontId="0" fillId="0" borderId="2" xfId="2" applyNumberFormat="1" applyFont="1" applyFill="1" applyBorder="1"/>
    <xf numFmtId="0" fontId="0" fillId="17" borderId="2" xfId="0" applyFill="1" applyBorder="1" applyAlignment="1">
      <alignment wrapText="1"/>
    </xf>
    <xf numFmtId="44" fontId="0" fillId="18" borderId="2" xfId="0" applyNumberFormat="1" applyFill="1" applyBorder="1"/>
    <xf numFmtId="44" fontId="37" fillId="0" borderId="2" xfId="2" applyFont="1" applyFill="1" applyBorder="1" applyAlignment="1">
      <alignment horizontal="center" vertical="center" wrapText="1"/>
    </xf>
    <xf numFmtId="44" fontId="3" fillId="34" borderId="2" xfId="2" applyFont="1" applyFill="1" applyBorder="1" applyAlignment="1">
      <alignment horizontal="center" wrapText="1"/>
    </xf>
    <xf numFmtId="164" fontId="0" fillId="0" borderId="0" xfId="2" applyNumberFormat="1" applyFont="1"/>
    <xf numFmtId="164" fontId="32" fillId="32" borderId="2" xfId="2" applyNumberFormat="1" applyFont="1" applyFill="1" applyBorder="1" applyAlignment="1">
      <alignment horizontal="center" vertical="center" wrapText="1"/>
    </xf>
    <xf numFmtId="164" fontId="32" fillId="34" borderId="2" xfId="2" applyNumberFormat="1" applyFont="1" applyFill="1" applyBorder="1" applyAlignment="1">
      <alignment horizontal="center" vertical="center" wrapText="1"/>
    </xf>
    <xf numFmtId="164" fontId="0" fillId="0" borderId="2" xfId="2" applyNumberFormat="1" applyFont="1" applyBorder="1"/>
    <xf numFmtId="164" fontId="32" fillId="34" borderId="2" xfId="2" applyNumberFormat="1" applyFont="1" applyFill="1" applyBorder="1" applyAlignment="1">
      <alignment horizontal="center" wrapText="1"/>
    </xf>
    <xf numFmtId="164" fontId="3" fillId="34" borderId="2" xfId="2" applyNumberFormat="1" applyFont="1" applyFill="1" applyBorder="1" applyAlignment="1">
      <alignment horizontal="center" wrapText="1"/>
    </xf>
    <xf numFmtId="164" fontId="32" fillId="30" borderId="2" xfId="2" applyNumberFormat="1" applyFont="1" applyFill="1" applyBorder="1" applyAlignment="1">
      <alignment horizontal="center" vertical="center" wrapText="1"/>
    </xf>
    <xf numFmtId="44" fontId="0" fillId="0" borderId="0" xfId="2" applyFont="1" applyAlignment="1">
      <alignment vertical="center" wrapText="1"/>
    </xf>
    <xf numFmtId="44" fontId="0" fillId="0" borderId="0" xfId="2" applyFont="1" applyAlignment="1">
      <alignment wrapText="1"/>
    </xf>
    <xf numFmtId="44" fontId="0" fillId="0" borderId="0" xfId="2" applyFont="1" applyFill="1" applyBorder="1"/>
    <xf numFmtId="0" fontId="0" fillId="17" borderId="2" xfId="0" applyNumberFormat="1" applyFill="1" applyBorder="1" applyAlignment="1">
      <alignment horizontal="left"/>
    </xf>
    <xf numFmtId="43" fontId="3" fillId="0" borderId="17" xfId="1" applyFont="1" applyFill="1" applyBorder="1" applyAlignment="1">
      <alignment horizontal="center" vertical="center" wrapText="1"/>
    </xf>
    <xf numFmtId="44" fontId="0" fillId="0" borderId="0" xfId="0" applyNumberFormat="1" applyAlignment="1"/>
    <xf numFmtId="0" fontId="0" fillId="10" borderId="0" xfId="0" applyFill="1" applyAlignment="1">
      <alignment vertical="center"/>
    </xf>
    <xf numFmtId="0" fontId="0" fillId="0" borderId="0" xfId="0" applyAlignment="1">
      <alignment vertical="center"/>
    </xf>
    <xf numFmtId="0" fontId="0" fillId="0" borderId="0" xfId="0" applyFill="1" applyBorder="1" applyAlignment="1">
      <alignment vertical="center"/>
    </xf>
    <xf numFmtId="43" fontId="0" fillId="0" borderId="0" xfId="1" applyFont="1" applyFill="1" applyBorder="1" applyAlignment="1">
      <alignment vertical="center"/>
    </xf>
    <xf numFmtId="0" fontId="33" fillId="10" borderId="2" xfId="0" applyFont="1" applyFill="1" applyBorder="1" applyAlignment="1">
      <alignment horizontal="center"/>
    </xf>
    <xf numFmtId="44" fontId="39" fillId="0" borderId="22" xfId="2" applyFont="1" applyFill="1" applyBorder="1" applyAlignment="1">
      <alignment horizontal="center" vertical="center" wrapText="1"/>
    </xf>
    <xf numFmtId="43" fontId="0" fillId="0" borderId="17" xfId="1" applyFont="1" applyBorder="1" applyAlignment="1">
      <alignment wrapText="1"/>
    </xf>
    <xf numFmtId="0" fontId="0" fillId="0" borderId="17" xfId="0" applyFont="1" applyBorder="1" applyAlignment="1">
      <alignment wrapText="1"/>
    </xf>
    <xf numFmtId="0" fontId="33" fillId="10" borderId="6" xfId="0" applyFont="1" applyFill="1" applyBorder="1" applyAlignment="1">
      <alignment horizontal="right"/>
    </xf>
    <xf numFmtId="0" fontId="33" fillId="10" borderId="19" xfId="0" applyFont="1" applyFill="1" applyBorder="1" applyAlignment="1">
      <alignment horizontal="right"/>
    </xf>
    <xf numFmtId="0" fontId="33" fillId="10" borderId="6" xfId="0" applyFont="1" applyFill="1" applyBorder="1" applyAlignment="1">
      <alignment horizontal="center"/>
    </xf>
    <xf numFmtId="0" fontId="33" fillId="10" borderId="19" xfId="0" applyFont="1" applyFill="1" applyBorder="1" applyAlignment="1">
      <alignment horizontal="center"/>
    </xf>
    <xf numFmtId="43" fontId="33" fillId="0" borderId="2" xfId="1" applyFont="1" applyFill="1" applyBorder="1" applyAlignment="1">
      <alignment horizontal="center" vertical="center"/>
    </xf>
    <xf numFmtId="0" fontId="46" fillId="0" borderId="0" xfId="0" applyFont="1" applyAlignment="1">
      <alignment horizontal="justify" vertical="center"/>
    </xf>
    <xf numFmtId="0" fontId="46" fillId="0" borderId="0" xfId="0" applyFont="1" applyAlignment="1">
      <alignment horizontal="left" vertical="center"/>
    </xf>
    <xf numFmtId="0" fontId="33" fillId="0" borderId="6" xfId="0" applyFont="1" applyFill="1" applyBorder="1" applyAlignment="1">
      <alignment horizontal="left"/>
    </xf>
    <xf numFmtId="0" fontId="33" fillId="0" borderId="19" xfId="0" applyFont="1" applyFill="1" applyBorder="1" applyAlignment="1">
      <alignment horizontal="left"/>
    </xf>
    <xf numFmtId="0" fontId="42" fillId="0" borderId="6" xfId="0" applyFont="1" applyFill="1" applyBorder="1"/>
    <xf numFmtId="0" fontId="42" fillId="0" borderId="19" xfId="0" applyFont="1" applyFill="1" applyBorder="1" applyAlignment="1">
      <alignment horizontal="left"/>
    </xf>
    <xf numFmtId="0" fontId="43" fillId="0" borderId="19" xfId="0" applyFont="1" applyFill="1" applyBorder="1" applyAlignment="1">
      <alignment horizontal="left"/>
    </xf>
    <xf numFmtId="0" fontId="33" fillId="0" borderId="2" xfId="0" applyFont="1" applyFill="1" applyBorder="1" applyAlignment="1">
      <alignment horizontal="center"/>
    </xf>
    <xf numFmtId="0" fontId="33" fillId="0" borderId="6" xfId="0" applyFont="1" applyFill="1" applyBorder="1" applyAlignment="1">
      <alignment horizontal="right"/>
    </xf>
    <xf numFmtId="43" fontId="33" fillId="0" borderId="2" xfId="0" applyNumberFormat="1" applyFont="1" applyFill="1" applyBorder="1"/>
    <xf numFmtId="43" fontId="0" fillId="0" borderId="2" xfId="0" applyNumberFormat="1" applyFill="1" applyBorder="1"/>
    <xf numFmtId="0" fontId="43" fillId="0" borderId="6" xfId="0" applyFont="1" applyFill="1" applyBorder="1"/>
    <xf numFmtId="0" fontId="42" fillId="0" borderId="2" xfId="0" applyFont="1" applyFill="1" applyBorder="1" applyAlignment="1">
      <alignment horizontal="left"/>
    </xf>
    <xf numFmtId="0" fontId="42" fillId="0" borderId="6" xfId="0" applyFont="1" applyFill="1" applyBorder="1" applyAlignment="1">
      <alignment horizontal="left"/>
    </xf>
    <xf numFmtId="0" fontId="33" fillId="0" borderId="6" xfId="0" applyFont="1" applyFill="1" applyBorder="1" applyAlignment="1">
      <alignment horizontal="center" vertical="center"/>
    </xf>
    <xf numFmtId="0" fontId="33" fillId="0" borderId="6" xfId="0" applyFont="1" applyFill="1" applyBorder="1" applyAlignment="1">
      <alignment vertical="center"/>
    </xf>
    <xf numFmtId="0" fontId="33" fillId="0" borderId="6" xfId="0" applyFont="1" applyFill="1" applyBorder="1" applyAlignment="1">
      <alignment horizontal="left" vertical="center"/>
    </xf>
    <xf numFmtId="0" fontId="43" fillId="0" borderId="6" xfId="0" applyFont="1" applyFill="1" applyBorder="1" applyAlignment="1">
      <alignment vertical="center"/>
    </xf>
    <xf numFmtId="0" fontId="44" fillId="0" borderId="6" xfId="0" applyFont="1" applyFill="1" applyBorder="1" applyAlignment="1">
      <alignment vertical="center" wrapText="1"/>
    </xf>
    <xf numFmtId="43" fontId="0" fillId="0" borderId="0" xfId="0" applyNumberFormat="1" applyFill="1" applyAlignment="1">
      <alignment horizontal="left" vertical="center"/>
    </xf>
    <xf numFmtId="0" fontId="45" fillId="0" borderId="6" xfId="0" applyFont="1" applyFill="1" applyBorder="1" applyAlignment="1">
      <alignment vertical="center" wrapText="1"/>
    </xf>
    <xf numFmtId="43"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33" fillId="0" borderId="6" xfId="0" applyFont="1" applyFill="1" applyBorder="1" applyAlignment="1">
      <alignment horizontal="right" vertical="center"/>
    </xf>
    <xf numFmtId="43" fontId="33" fillId="0" borderId="2" xfId="1" applyFont="1" applyFill="1" applyBorder="1" applyAlignment="1">
      <alignment horizontal="right" vertical="center"/>
    </xf>
    <xf numFmtId="43" fontId="43" fillId="0" borderId="2" xfId="1" applyFont="1" applyFill="1" applyBorder="1" applyAlignment="1">
      <alignment horizontal="left" vertical="center"/>
    </xf>
    <xf numFmtId="43" fontId="42" fillId="0" borderId="2" xfId="1" applyFont="1" applyFill="1" applyBorder="1" applyAlignment="1">
      <alignment horizontal="left" vertical="center"/>
    </xf>
    <xf numFmtId="0" fontId="42" fillId="0" borderId="2" xfId="0" applyFont="1" applyFill="1" applyBorder="1" applyAlignment="1"/>
    <xf numFmtId="43" fontId="42" fillId="0" borderId="2" xfId="1" applyFont="1" applyFill="1" applyBorder="1" applyAlignment="1">
      <alignment horizontal="left"/>
    </xf>
    <xf numFmtId="0" fontId="33" fillId="0" borderId="2" xfId="0" applyFont="1" applyFill="1" applyBorder="1" applyAlignment="1">
      <alignment horizontal="right"/>
    </xf>
    <xf numFmtId="0" fontId="33" fillId="10" borderId="2" xfId="0" applyFont="1" applyFill="1" applyBorder="1" applyAlignment="1">
      <alignment horizontal="center" vertical="center"/>
    </xf>
    <xf numFmtId="0" fontId="43" fillId="10" borderId="2" xfId="0" applyFont="1" applyFill="1" applyBorder="1" applyAlignment="1">
      <alignment horizontal="center" vertical="center"/>
    </xf>
    <xf numFmtId="0" fontId="42" fillId="10" borderId="2" xfId="0" applyFont="1" applyFill="1" applyBorder="1" applyAlignment="1">
      <alignment horizontal="center" vertical="center" wrapText="1"/>
    </xf>
    <xf numFmtId="43" fontId="3" fillId="0" borderId="2" xfId="1" applyFont="1" applyFill="1" applyBorder="1" applyAlignment="1">
      <alignment horizontal="center" vertical="center"/>
    </xf>
    <xf numFmtId="0" fontId="33" fillId="10" borderId="2" xfId="0" applyFont="1" applyFill="1" applyBorder="1" applyAlignment="1">
      <alignment horizontal="right"/>
    </xf>
    <xf numFmtId="0" fontId="42" fillId="10" borderId="2" xfId="0" applyFont="1" applyFill="1" applyBorder="1" applyAlignment="1">
      <alignment horizontal="left"/>
    </xf>
    <xf numFmtId="0" fontId="42" fillId="10" borderId="2" xfId="0" applyFont="1" applyFill="1" applyBorder="1"/>
    <xf numFmtId="0" fontId="0" fillId="0" borderId="21" xfId="0" applyFont="1" applyBorder="1" applyAlignment="1">
      <alignment horizontal="center" vertical="center" wrapText="1"/>
    </xf>
    <xf numFmtId="0" fontId="0" fillId="0" borderId="0" xfId="0" applyFont="1" applyAlignment="1">
      <alignment horizontal="center" vertical="center" wrapText="1"/>
    </xf>
    <xf numFmtId="0" fontId="2" fillId="36" borderId="3" xfId="6" applyNumberFormat="1" applyFont="1" applyFill="1" applyBorder="1" applyAlignment="1">
      <alignment horizontal="center" vertical="center"/>
    </xf>
    <xf numFmtId="0" fontId="2" fillId="36" borderId="4" xfId="6" applyNumberFormat="1" applyFont="1" applyFill="1" applyBorder="1" applyAlignment="1">
      <alignment horizontal="center" vertical="center"/>
    </xf>
    <xf numFmtId="0" fontId="33" fillId="11" borderId="8" xfId="0" applyFont="1" applyFill="1" applyBorder="1" applyAlignment="1">
      <alignment horizontal="center" vertical="center" wrapText="1"/>
    </xf>
    <xf numFmtId="0" fontId="33" fillId="11" borderId="9" xfId="0" applyFont="1" applyFill="1" applyBorder="1" applyAlignment="1">
      <alignment horizontal="center" vertical="center" wrapText="1"/>
    </xf>
    <xf numFmtId="0" fontId="33" fillId="11" borderId="11" xfId="0" applyFont="1" applyFill="1" applyBorder="1" applyAlignment="1">
      <alignment horizontal="center" vertical="center" wrapText="1"/>
    </xf>
    <xf numFmtId="0" fontId="33" fillId="11" borderId="0" xfId="0" applyFont="1" applyFill="1" applyBorder="1" applyAlignment="1">
      <alignment horizontal="center" vertical="center" wrapText="1"/>
    </xf>
    <xf numFmtId="0" fontId="33" fillId="11" borderId="13" xfId="0" applyFont="1" applyFill="1" applyBorder="1" applyAlignment="1">
      <alignment horizontal="center" vertical="center" wrapText="1"/>
    </xf>
    <xf numFmtId="0" fontId="33" fillId="11" borderId="14" xfId="0" applyFont="1" applyFill="1" applyBorder="1" applyAlignment="1">
      <alignment horizontal="center" vertical="center" wrapText="1"/>
    </xf>
    <xf numFmtId="0" fontId="33" fillId="11" borderId="15" xfId="0" applyFont="1" applyFill="1" applyBorder="1" applyAlignment="1">
      <alignment horizontal="center" vertical="center" wrapText="1"/>
    </xf>
    <xf numFmtId="0" fontId="33" fillId="11" borderId="12" xfId="0" applyFont="1" applyFill="1" applyBorder="1" applyAlignment="1">
      <alignment horizontal="center" vertical="center" wrapText="1"/>
    </xf>
    <xf numFmtId="0" fontId="33" fillId="11" borderId="10" xfId="0" applyFont="1" applyFill="1" applyBorder="1" applyAlignment="1">
      <alignment horizontal="center" vertical="center" wrapText="1"/>
    </xf>
    <xf numFmtId="0" fontId="33" fillId="0" borderId="6" xfId="0" applyFont="1" applyFill="1" applyBorder="1" applyAlignment="1">
      <alignment horizontal="center"/>
    </xf>
    <xf numFmtId="0" fontId="33" fillId="0" borderId="19" xfId="0" applyFont="1" applyFill="1" applyBorder="1" applyAlignment="1">
      <alignment horizontal="center"/>
    </xf>
    <xf numFmtId="43" fontId="33" fillId="0" borderId="2" xfId="1" applyFont="1" applyFill="1" applyBorder="1" applyAlignment="1">
      <alignment horizontal="center" vertical="center"/>
    </xf>
    <xf numFmtId="0" fontId="33" fillId="0" borderId="20" xfId="0" applyFont="1" applyFill="1" applyBorder="1" applyAlignment="1">
      <alignment horizontal="center"/>
    </xf>
    <xf numFmtId="0" fontId="43" fillId="0" borderId="6" xfId="0" applyFont="1" applyFill="1" applyBorder="1" applyAlignment="1">
      <alignment horizontal="center"/>
    </xf>
    <xf numFmtId="0" fontId="43" fillId="0" borderId="20" xfId="0" applyFont="1" applyFill="1" applyBorder="1" applyAlignment="1">
      <alignment horizontal="center"/>
    </xf>
    <xf numFmtId="0" fontId="42" fillId="0" borderId="6" xfId="0" applyFont="1" applyFill="1" applyBorder="1" applyAlignment="1">
      <alignment horizontal="left"/>
    </xf>
    <xf numFmtId="0" fontId="42" fillId="0" borderId="20" xfId="0" applyFont="1" applyFill="1" applyBorder="1" applyAlignment="1">
      <alignment horizontal="left"/>
    </xf>
    <xf numFmtId="0" fontId="43" fillId="0" borderId="2" xfId="0" applyFont="1" applyFill="1" applyBorder="1" applyAlignment="1">
      <alignment horizontal="center" vertical="center" wrapText="1"/>
    </xf>
    <xf numFmtId="0" fontId="33" fillId="0" borderId="6" xfId="0" applyFont="1" applyFill="1" applyBorder="1" applyAlignment="1">
      <alignment horizontal="right"/>
    </xf>
    <xf numFmtId="0" fontId="33" fillId="0" borderId="19" xfId="0" applyFont="1" applyFill="1" applyBorder="1" applyAlignment="1">
      <alignment horizontal="right"/>
    </xf>
    <xf numFmtId="0" fontId="33" fillId="0" borderId="20" xfId="0" applyFont="1" applyFill="1" applyBorder="1" applyAlignment="1">
      <alignment horizontal="right"/>
    </xf>
    <xf numFmtId="43" fontId="33" fillId="10" borderId="3" xfId="1" applyFont="1" applyFill="1" applyBorder="1" applyAlignment="1">
      <alignment horizontal="center" vertical="center"/>
    </xf>
    <xf numFmtId="43" fontId="33" fillId="10" borderId="7" xfId="1" applyFont="1" applyFill="1" applyBorder="1" applyAlignment="1">
      <alignment horizontal="center" vertical="center"/>
    </xf>
    <xf numFmtId="43" fontId="33" fillId="10" borderId="4" xfId="1" applyFont="1" applyFill="1" applyBorder="1" applyAlignment="1">
      <alignment horizontal="center" vertical="center"/>
    </xf>
    <xf numFmtId="43" fontId="0" fillId="0" borderId="2" xfId="0" applyNumberFormat="1" applyBorder="1"/>
    <xf numFmtId="43" fontId="33" fillId="10" borderId="2" xfId="1" applyFont="1" applyFill="1" applyBorder="1"/>
    <xf numFmtId="43" fontId="43" fillId="10" borderId="2" xfId="1" applyFont="1" applyFill="1" applyBorder="1" applyAlignment="1">
      <alignment horizontal="left"/>
    </xf>
    <xf numFmtId="43" fontId="33" fillId="0" borderId="3" xfId="1" applyFont="1" applyFill="1" applyBorder="1" applyAlignment="1">
      <alignment horizontal="center" vertical="center"/>
    </xf>
    <xf numFmtId="43" fontId="33" fillId="0" borderId="7" xfId="1" applyFont="1" applyFill="1" applyBorder="1" applyAlignment="1">
      <alignment horizontal="center" vertical="center"/>
    </xf>
    <xf numFmtId="43" fontId="33" fillId="0" borderId="4" xfId="1" applyFont="1" applyFill="1" applyBorder="1" applyAlignment="1">
      <alignment horizontal="center"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9" fillId="40" borderId="7" xfId="0" applyNumberFormat="1" applyFont="1" applyFill="1" applyBorder="1" applyAlignment="1">
      <alignment horizontal="center" vertical="center"/>
    </xf>
    <xf numFmtId="0" fontId="49" fillId="40" borderId="4" xfId="0" applyNumberFormat="1" applyFont="1" applyFill="1" applyBorder="1" applyAlignment="1">
      <alignment horizontal="center" vertical="center"/>
    </xf>
    <xf numFmtId="0" fontId="49" fillId="40" borderId="7" xfId="0" applyNumberFormat="1" applyFont="1" applyFill="1" applyBorder="1" applyAlignment="1">
      <alignment horizontal="center" vertical="center" wrapText="1"/>
    </xf>
    <xf numFmtId="0" fontId="49" fillId="40" borderId="3" xfId="0" applyNumberFormat="1" applyFont="1" applyFill="1" applyBorder="1" applyAlignment="1">
      <alignment horizontal="center" vertical="center"/>
    </xf>
    <xf numFmtId="0" fontId="23" fillId="0" borderId="2" xfId="0" applyFont="1" applyBorder="1" applyAlignment="1">
      <alignment vertical="center"/>
    </xf>
    <xf numFmtId="0" fontId="23" fillId="0" borderId="2" xfId="0" applyNumberFormat="1" applyFont="1" applyFill="1" applyBorder="1" applyAlignment="1">
      <alignment vertical="center"/>
    </xf>
    <xf numFmtId="0" fontId="23" fillId="0" borderId="2" xfId="0" applyNumberFormat="1" applyFont="1" applyFill="1" applyBorder="1" applyAlignment="1">
      <alignment horizontal="center" vertical="center"/>
    </xf>
    <xf numFmtId="165" fontId="23" fillId="0" borderId="2" xfId="0" applyNumberFormat="1" applyFont="1" applyFill="1" applyBorder="1" applyAlignment="1">
      <alignment vertical="center"/>
    </xf>
    <xf numFmtId="0" fontId="23" fillId="0" borderId="0" xfId="0" applyFont="1" applyAlignment="1">
      <alignment horizontal="center" vertical="center"/>
    </xf>
    <xf numFmtId="0" fontId="33" fillId="0" borderId="0" xfId="0" applyFont="1" applyAlignment="1">
      <alignment horizontal="center"/>
    </xf>
    <xf numFmtId="0" fontId="0" fillId="0" borderId="0" xfId="0" applyAlignment="1">
      <alignment horizontal="center"/>
    </xf>
    <xf numFmtId="0" fontId="33" fillId="41" borderId="2" xfId="0" applyFont="1" applyFill="1" applyBorder="1" applyAlignment="1">
      <alignment horizontal="center" vertical="center"/>
    </xf>
    <xf numFmtId="0" fontId="0" fillId="0" borderId="0" xfId="0" applyAlignment="1">
      <alignment horizontal="center" vertical="center"/>
    </xf>
    <xf numFmtId="0" fontId="33" fillId="41" borderId="2" xfId="0" applyFont="1" applyFill="1" applyBorder="1" applyAlignment="1">
      <alignment horizontal="left" vertical="center" wrapText="1"/>
    </xf>
    <xf numFmtId="0" fontId="33" fillId="41" borderId="2" xfId="0" applyFont="1" applyFill="1" applyBorder="1" applyAlignment="1">
      <alignment horizontal="left" vertical="center"/>
    </xf>
    <xf numFmtId="0" fontId="33" fillId="41" borderId="2" xfId="0" applyFont="1" applyFill="1" applyBorder="1" applyAlignment="1">
      <alignment horizontal="center" vertical="center"/>
    </xf>
    <xf numFmtId="0" fontId="23" fillId="0" borderId="2" xfId="0" applyFont="1" applyFill="1" applyBorder="1" applyAlignment="1">
      <alignment horizontal="left" vertical="center" wrapText="1"/>
    </xf>
    <xf numFmtId="166" fontId="23" fillId="0" borderId="2" xfId="17"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44" fontId="23" fillId="0" borderId="2" xfId="2"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50" fillId="0" borderId="0" xfId="0" applyFont="1"/>
    <xf numFmtId="44" fontId="23" fillId="0" borderId="2" xfId="2" applyNumberFormat="1" applyFont="1" applyFill="1" applyBorder="1" applyAlignment="1">
      <alignment horizontal="center" vertical="center" wrapText="1"/>
    </xf>
    <xf numFmtId="44" fontId="0" fillId="0" borderId="0" xfId="0" applyNumberFormat="1" applyAlignment="1">
      <alignment vertical="center"/>
    </xf>
    <xf numFmtId="0" fontId="23" fillId="0" borderId="0" xfId="0" applyFont="1" applyAlignment="1">
      <alignment horizontal="left"/>
    </xf>
    <xf numFmtId="0" fontId="23" fillId="0" borderId="0" xfId="0" applyFont="1"/>
    <xf numFmtId="0" fontId="33" fillId="0" borderId="2" xfId="0" applyFont="1" applyBorder="1" applyAlignment="1">
      <alignment horizontal="center"/>
    </xf>
    <xf numFmtId="0" fontId="49" fillId="40" borderId="2" xfId="0" applyNumberFormat="1" applyFont="1" applyFill="1" applyBorder="1" applyAlignment="1">
      <alignment horizontal="center"/>
    </xf>
    <xf numFmtId="0" fontId="49" fillId="40" borderId="23" xfId="0" applyNumberFormat="1" applyFont="1" applyFill="1" applyBorder="1" applyAlignment="1">
      <alignment horizontal="center"/>
    </xf>
    <xf numFmtId="0" fontId="49" fillId="40" borderId="23" xfId="0" applyNumberFormat="1" applyFont="1" applyFill="1" applyBorder="1" applyAlignment="1">
      <alignment horizontal="center" wrapText="1"/>
    </xf>
    <xf numFmtId="0" fontId="49" fillId="40" borderId="19" xfId="0" applyNumberFormat="1" applyFont="1" applyFill="1" applyBorder="1" applyAlignment="1">
      <alignment horizontal="center"/>
    </xf>
    <xf numFmtId="0" fontId="49" fillId="40" borderId="24" xfId="0" applyNumberFormat="1" applyFont="1" applyFill="1" applyBorder="1" applyAlignment="1">
      <alignment horizontal="center"/>
    </xf>
    <xf numFmtId="0" fontId="49" fillId="40" borderId="24" xfId="0" applyNumberFormat="1" applyFont="1" applyFill="1" applyBorder="1" applyAlignment="1">
      <alignment horizontal="center" wrapText="1"/>
    </xf>
    <xf numFmtId="0" fontId="23" fillId="0" borderId="2" xfId="0" applyFont="1" applyBorder="1" applyAlignment="1">
      <alignment horizontal="center"/>
    </xf>
    <xf numFmtId="0" fontId="23" fillId="0" borderId="2" xfId="0" applyNumberFormat="1" applyFont="1" applyFill="1" applyBorder="1" applyAlignment="1">
      <alignment horizontal="center"/>
    </xf>
    <xf numFmtId="0" fontId="18" fillId="0" borderId="24" xfId="0" applyFont="1" applyBorder="1" applyAlignment="1">
      <alignment horizontal="center"/>
    </xf>
    <xf numFmtId="0" fontId="0" fillId="0" borderId="4" xfId="0" applyBorder="1" applyAlignment="1">
      <alignment horizontal="center" vertical="center"/>
    </xf>
    <xf numFmtId="43" fontId="0" fillId="0" borderId="6" xfId="1" applyFont="1" applyBorder="1" applyAlignment="1">
      <alignment horizontal="center" vertical="center"/>
    </xf>
    <xf numFmtId="43" fontId="0" fillId="0" borderId="2" xfId="1" applyFont="1" applyBorder="1" applyAlignment="1">
      <alignment horizontal="center" vertical="center"/>
    </xf>
    <xf numFmtId="0" fontId="18" fillId="0" borderId="20" xfId="0" applyFont="1" applyBorder="1" applyAlignment="1">
      <alignment horizontal="center"/>
    </xf>
    <xf numFmtId="0" fontId="0" fillId="0" borderId="2" xfId="0" applyBorder="1" applyAlignment="1">
      <alignment horizontal="center" vertical="center"/>
    </xf>
  </cellXfs>
  <cellStyles count="18">
    <cellStyle name="20% - Énfasis1" xfId="4" builtinId="30"/>
    <cellStyle name="20% - Énfasis3" xfId="6" builtinId="38"/>
    <cellStyle name="40% - Énfasis2" xfId="5" builtinId="35"/>
    <cellStyle name="40% - Énfasis4" xfId="7" builtinId="43"/>
    <cellStyle name="Hipervínculo" xfId="8" builtinId="8"/>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Millares" xfId="1" builtinId="3"/>
    <cellStyle name="Moneda" xfId="2" builtinId="4"/>
    <cellStyle name="Moneda 2" xfId="16"/>
    <cellStyle name="Normal" xfId="0" builtinId="0"/>
    <cellStyle name="Porcentaje" xfId="17" builtinId="5"/>
    <cellStyle name="Salida" xfId="3" builtinId="21"/>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99FF"/>
      <color rgb="FFCC66FF"/>
      <color rgb="FFFF3300"/>
      <color rgb="FFCCFFCC"/>
      <color rgb="FFCC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662305</xdr:colOff>
      <xdr:row>5</xdr:row>
      <xdr:rowOff>14605</xdr:rowOff>
    </xdr:to>
    <xdr:pic>
      <xdr:nvPicPr>
        <xdr:cNvPr id="2"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986405" cy="9671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TER@ENTER%20COMPUTADORAS%20SA%20DE%20C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4"/>
  <sheetViews>
    <sheetView zoomScale="80" zoomScaleNormal="80" zoomScalePageLayoutView="80" workbookViewId="0">
      <pane ySplit="2" topLeftCell="A258" activePane="bottomLeft" state="frozen"/>
      <selection pane="bottomLeft" activeCell="P280" sqref="P280"/>
    </sheetView>
  </sheetViews>
  <sheetFormatPr baseColWidth="10" defaultRowHeight="15" x14ac:dyDescent="0.25"/>
  <cols>
    <col min="1" max="1" width="9.42578125" bestFit="1" customWidth="1"/>
    <col min="2" max="2" width="51.140625" customWidth="1"/>
    <col min="3" max="6" width="19.42578125" style="678" hidden="1" customWidth="1"/>
    <col min="7" max="7" width="17.42578125" hidden="1" customWidth="1"/>
    <col min="8" max="8" width="20" hidden="1" customWidth="1"/>
    <col min="9" max="9" width="16.42578125" style="679" hidden="1" customWidth="1"/>
    <col min="10" max="10" width="20" style="679" hidden="1" customWidth="1"/>
    <col min="11" max="11" width="20" hidden="1" customWidth="1"/>
    <col min="12" max="12" width="20" style="758" hidden="1" customWidth="1"/>
    <col min="13" max="13" width="22.140625" style="1032" customWidth="1"/>
    <col min="14" max="14" width="19" customWidth="1"/>
    <col min="15" max="15" width="22.28515625" customWidth="1"/>
    <col min="16" max="16" width="51.28515625" style="680" customWidth="1"/>
    <col min="17" max="17" width="23.42578125" style="1032" customWidth="1"/>
    <col min="19" max="19" width="17.140625" style="678" bestFit="1" customWidth="1"/>
    <col min="20" max="20" width="16" bestFit="1" customWidth="1"/>
  </cols>
  <sheetData>
    <row r="1" spans="1:19" x14ac:dyDescent="0.25">
      <c r="A1" s="687"/>
      <c r="B1" s="687"/>
      <c r="C1" s="1012"/>
      <c r="D1" s="1012"/>
      <c r="E1" s="1012"/>
      <c r="F1" s="1012"/>
      <c r="G1" s="687"/>
      <c r="H1" s="687"/>
      <c r="I1" s="1013"/>
      <c r="J1" s="1013"/>
      <c r="K1" s="687"/>
      <c r="L1" s="1022">
        <v>0.02</v>
      </c>
      <c r="M1" s="1035"/>
      <c r="N1" s="687">
        <v>0.04</v>
      </c>
      <c r="O1" s="687"/>
      <c r="P1" s="683"/>
      <c r="Q1" s="1035"/>
    </row>
    <row r="2" spans="1:19" s="741" customFormat="1" ht="30" x14ac:dyDescent="0.25">
      <c r="A2" s="742" t="s">
        <v>2528</v>
      </c>
      <c r="B2" s="742" t="s">
        <v>2996</v>
      </c>
      <c r="C2" s="688" t="s">
        <v>2999</v>
      </c>
      <c r="D2" s="688" t="s">
        <v>3000</v>
      </c>
      <c r="E2" s="688" t="s">
        <v>3552</v>
      </c>
      <c r="F2" s="688" t="s">
        <v>3551</v>
      </c>
      <c r="G2" s="689" t="s">
        <v>2997</v>
      </c>
      <c r="H2" s="1002" t="s">
        <v>3539</v>
      </c>
      <c r="I2" s="1003" t="s">
        <v>3553</v>
      </c>
      <c r="J2" s="1003" t="s">
        <v>3527</v>
      </c>
      <c r="K2" s="1002" t="s">
        <v>3538</v>
      </c>
      <c r="L2" s="742" t="s">
        <v>3577</v>
      </c>
      <c r="M2" s="1038" t="s">
        <v>3701</v>
      </c>
      <c r="N2" s="1004" t="s">
        <v>3528</v>
      </c>
      <c r="O2" s="1005" t="s">
        <v>3529</v>
      </c>
      <c r="P2" s="1005" t="s">
        <v>2570</v>
      </c>
      <c r="Q2" s="1033" t="s">
        <v>2998</v>
      </c>
      <c r="R2" s="1096" t="s">
        <v>2529</v>
      </c>
      <c r="S2" s="1097"/>
    </row>
    <row r="3" spans="1:19" s="741" customFormat="1" ht="45" x14ac:dyDescent="0.25">
      <c r="A3" s="1006">
        <v>100000</v>
      </c>
      <c r="B3" s="1007" t="s">
        <v>3530</v>
      </c>
      <c r="C3" s="1008">
        <v>1952292523.1899996</v>
      </c>
      <c r="D3" s="1008" t="e">
        <f t="shared" ref="D3:N3" si="0">SUM(D4:D39)</f>
        <v>#REF!</v>
      </c>
      <c r="E3" s="1008" t="e">
        <f t="shared" si="0"/>
        <v>#REF!</v>
      </c>
      <c r="F3" s="1008" t="e">
        <f t="shared" si="0"/>
        <v>#REF!</v>
      </c>
      <c r="G3" s="1008">
        <f t="shared" si="0"/>
        <v>0</v>
      </c>
      <c r="H3" s="1008">
        <f t="shared" si="0"/>
        <v>161201893.07999998</v>
      </c>
      <c r="I3" s="1008">
        <f t="shared" si="0"/>
        <v>0</v>
      </c>
      <c r="J3" s="1008">
        <f t="shared" si="0"/>
        <v>0</v>
      </c>
      <c r="K3" s="1008">
        <f t="shared" si="0"/>
        <v>161201893.07999998</v>
      </c>
      <c r="L3" s="1008">
        <f t="shared" si="0"/>
        <v>161201892.75</v>
      </c>
      <c r="M3" s="1034" t="e">
        <f t="shared" si="0"/>
        <v>#REF!</v>
      </c>
      <c r="N3" s="1008">
        <f t="shared" si="0"/>
        <v>2030384224.1175997</v>
      </c>
      <c r="O3" s="1009">
        <f>SUM(O4:O39)</f>
        <v>1991337993.9499993</v>
      </c>
      <c r="P3" s="1006" t="s">
        <v>3576</v>
      </c>
      <c r="Q3" s="1034" t="e">
        <f>SUM(Q4:Q39)</f>
        <v>#REF!</v>
      </c>
      <c r="S3" s="1039"/>
    </row>
    <row r="4" spans="1:19" ht="30" x14ac:dyDescent="0.25">
      <c r="A4" s="1010" t="str">
        <f t="shared" ref="A4:A68" si="1">MID(B4,1,6)</f>
        <v>113001</v>
      </c>
      <c r="B4" s="1011" t="s">
        <v>3218</v>
      </c>
      <c r="C4" s="1012">
        <v>999970163.99999964</v>
      </c>
      <c r="D4" s="1012" t="e">
        <f>SUMIF(#REF!,VS!A4,#REF!)</f>
        <v>#REF!</v>
      </c>
      <c r="E4" s="1012" t="e">
        <f>SUMIF(#REF!,VS!A4,#REF!)</f>
        <v>#REF!</v>
      </c>
      <c r="F4" s="1012" t="e">
        <f>D4-E4</f>
        <v>#REF!</v>
      </c>
      <c r="G4" s="687"/>
      <c r="H4" s="1012">
        <f>SUMIFS('BD CONTRATOS 15 NOV'!P:P,'BD CONTRATOS 15 NOV'!I:I,VS!A4,'BD CONTRATOS 15 NOV'!K:K,"RAMO 28")</f>
        <v>0</v>
      </c>
      <c r="I4" s="1013">
        <f>SUMIFS('BD CONTRATOS 15 NOV'!P:P,'BD CONTRATOS 15 NOV'!I:I,VS!A4,'BD CONTRATOS 15 NOV'!K:K,"ETIQUETADO")</f>
        <v>0</v>
      </c>
      <c r="J4" s="1013">
        <f>SUMIFS('BD CONTRATOS 15 NOV'!P:P,'BD CONTRATOS 15 NOV'!I:I,VS!A4,'BD CONTRATOS 15 NOV'!K:K,"RECURSO FISCAL")</f>
        <v>0</v>
      </c>
      <c r="K4" s="1012">
        <f>SUMIFS('BD CONTRATOS 15 NOV'!P:P,'BD CONTRATOS 15 NOV'!I:I,VS!A4)</f>
        <v>0</v>
      </c>
      <c r="L4" s="554"/>
      <c r="M4" s="1035" t="e">
        <f>SUMIFS(#REF!,#REF!,VS!A4)</f>
        <v>#REF!</v>
      </c>
      <c r="N4" s="1013">
        <f t="shared" ref="N4:N39" si="2">C4*$N$1+C4</f>
        <v>1039968970.5599996</v>
      </c>
      <c r="O4" s="1013">
        <v>1019969567.2799996</v>
      </c>
      <c r="P4" s="683" t="s">
        <v>3703</v>
      </c>
      <c r="Q4" s="1035" t="e">
        <f>O4-M4</f>
        <v>#REF!</v>
      </c>
      <c r="R4" t="s">
        <v>3704</v>
      </c>
      <c r="S4" s="678">
        <v>200000000</v>
      </c>
    </row>
    <row r="5" spans="1:19" x14ac:dyDescent="0.25">
      <c r="A5" s="1010" t="str">
        <f t="shared" si="1"/>
        <v>121001</v>
      </c>
      <c r="B5" s="1011" t="s">
        <v>3219</v>
      </c>
      <c r="C5" s="1012">
        <v>83329190.419999957</v>
      </c>
      <c r="D5" s="1012" t="e">
        <f>SUMIF(#REF!,VS!A5,#REF!)</f>
        <v>#REF!</v>
      </c>
      <c r="E5" s="1012" t="e">
        <f>SUMIF(#REF!,VS!A5,#REF!)</f>
        <v>#REF!</v>
      </c>
      <c r="F5" s="1012" t="e">
        <f t="shared" ref="F5:F68" si="3">D5-E5</f>
        <v>#REF!</v>
      </c>
      <c r="G5" s="687"/>
      <c r="H5" s="1012">
        <f>SUMIFS('BD CONTRATOS 15 NOV'!P:P,'BD CONTRATOS 15 NOV'!I:I,VS!A5,'BD CONTRATOS 15 NOV'!K:K,"RAMO 28")</f>
        <v>0</v>
      </c>
      <c r="I5" s="1013">
        <f>SUMIFS('BD CONTRATOS 15 NOV'!P:P,'BD CONTRATOS 15 NOV'!I:I,VS!A5,'BD CONTRATOS 15 NOV'!K:K,"ETIQUETADO")</f>
        <v>0</v>
      </c>
      <c r="J5" s="1013">
        <f>SUMIFS('BD CONTRATOS 15 NOV'!P:P,'BD CONTRATOS 15 NOV'!I:I,VS!A5,'BD CONTRATOS 15 NOV'!K:K,"RECURSO FISCAL")</f>
        <v>0</v>
      </c>
      <c r="K5" s="1012">
        <f>SUMIFS('BD CONTRATOS 15 NOV'!P:P,'BD CONTRATOS 15 NOV'!I:I,VS!A5)</f>
        <v>0</v>
      </c>
      <c r="L5" s="554"/>
      <c r="M5" s="1035" t="e">
        <f>SUMIFS(#REF!,#REF!,VS!A5)</f>
        <v>#REF!</v>
      </c>
      <c r="N5" s="1013">
        <f t="shared" si="2"/>
        <v>86662358.036799952</v>
      </c>
      <c r="O5" s="1013">
        <v>84995774.230000004</v>
      </c>
      <c r="P5" s="683"/>
      <c r="Q5" s="1035" t="e">
        <f t="shared" ref="Q5:Q68" si="4">O5-M5</f>
        <v>#REF!</v>
      </c>
    </row>
    <row r="6" spans="1:19" x14ac:dyDescent="0.25">
      <c r="A6" s="1010" t="str">
        <f t="shared" si="1"/>
        <v>131001</v>
      </c>
      <c r="B6" s="1011" t="s">
        <v>3220</v>
      </c>
      <c r="C6" s="1012">
        <v>3926897.56</v>
      </c>
      <c r="D6" s="1012" t="e">
        <f>SUMIF(#REF!,VS!A6,#REF!)</f>
        <v>#REF!</v>
      </c>
      <c r="E6" s="1012" t="e">
        <f>SUMIF(#REF!,VS!A6,#REF!)</f>
        <v>#REF!</v>
      </c>
      <c r="F6" s="1012" t="e">
        <f t="shared" si="3"/>
        <v>#REF!</v>
      </c>
      <c r="G6" s="687"/>
      <c r="H6" s="1012">
        <f>SUMIFS('BD CONTRATOS 15 NOV'!P:P,'BD CONTRATOS 15 NOV'!I:I,VS!A6,'BD CONTRATOS 15 NOV'!K:K,"RAMO 28")</f>
        <v>0</v>
      </c>
      <c r="I6" s="1013">
        <f>SUMIFS('BD CONTRATOS 15 NOV'!P:P,'BD CONTRATOS 15 NOV'!I:I,VS!A6,'BD CONTRATOS 15 NOV'!K:K,"ETIQUETADO")</f>
        <v>0</v>
      </c>
      <c r="J6" s="1013">
        <f>SUMIFS('BD CONTRATOS 15 NOV'!P:P,'BD CONTRATOS 15 NOV'!I:I,VS!A6,'BD CONTRATOS 15 NOV'!K:K,"RECURSO FISCAL")</f>
        <v>0</v>
      </c>
      <c r="K6" s="1012">
        <f>SUMIFS('BD CONTRATOS 15 NOV'!P:P,'BD CONTRATOS 15 NOV'!I:I,VS!A6)</f>
        <v>0</v>
      </c>
      <c r="L6" s="554"/>
      <c r="M6" s="1035" t="e">
        <f>SUMIFS(#REF!,#REF!,VS!A6)</f>
        <v>#REF!</v>
      </c>
      <c r="N6" s="1013">
        <f t="shared" si="2"/>
        <v>4083973.4624000001</v>
      </c>
      <c r="O6" s="1013">
        <v>4005435.51</v>
      </c>
      <c r="P6" s="683"/>
      <c r="Q6" s="1035" t="e">
        <f t="shared" si="4"/>
        <v>#REF!</v>
      </c>
    </row>
    <row r="7" spans="1:19" x14ac:dyDescent="0.25">
      <c r="A7" s="1010" t="str">
        <f t="shared" si="1"/>
        <v>132001</v>
      </c>
      <c r="B7" s="1011" t="s">
        <v>3221</v>
      </c>
      <c r="C7" s="1012">
        <v>54019061.479999997</v>
      </c>
      <c r="D7" s="1012" t="e">
        <f>SUMIF(#REF!,VS!A7,#REF!)</f>
        <v>#REF!</v>
      </c>
      <c r="E7" s="1012" t="e">
        <f>SUMIF(#REF!,VS!A7,#REF!)</f>
        <v>#REF!</v>
      </c>
      <c r="F7" s="1012" t="e">
        <f t="shared" si="3"/>
        <v>#REF!</v>
      </c>
      <c r="G7" s="687"/>
      <c r="H7" s="1012">
        <f>SUMIFS('BD CONTRATOS 15 NOV'!P:P,'BD CONTRATOS 15 NOV'!I:I,VS!A7,'BD CONTRATOS 15 NOV'!K:K,"RAMO 28")</f>
        <v>0</v>
      </c>
      <c r="I7" s="1013">
        <f>SUMIFS('BD CONTRATOS 15 NOV'!P:P,'BD CONTRATOS 15 NOV'!I:I,VS!A7,'BD CONTRATOS 15 NOV'!K:K,"ETIQUETADO")</f>
        <v>0</v>
      </c>
      <c r="J7" s="1013">
        <f>SUMIFS('BD CONTRATOS 15 NOV'!P:P,'BD CONTRATOS 15 NOV'!I:I,VS!A7,'BD CONTRATOS 15 NOV'!K:K,"RECURSO FISCAL")</f>
        <v>0</v>
      </c>
      <c r="K7" s="1012">
        <f>SUMIFS('BD CONTRATOS 15 NOV'!P:P,'BD CONTRATOS 15 NOV'!I:I,VS!A7)</f>
        <v>0</v>
      </c>
      <c r="L7" s="554"/>
      <c r="M7" s="1035" t="e">
        <f>SUMIFS(#REF!,#REF!,VS!A7)</f>
        <v>#REF!</v>
      </c>
      <c r="N7" s="1013">
        <f t="shared" si="2"/>
        <v>56179823.939199999</v>
      </c>
      <c r="O7" s="1013">
        <v>55099442.710000001</v>
      </c>
      <c r="P7" s="683"/>
      <c r="Q7" s="1035" t="e">
        <f t="shared" si="4"/>
        <v>#REF!</v>
      </c>
    </row>
    <row r="8" spans="1:19" x14ac:dyDescent="0.25">
      <c r="A8" s="1010" t="str">
        <f t="shared" si="1"/>
        <v>132002</v>
      </c>
      <c r="B8" s="1011" t="s">
        <v>3222</v>
      </c>
      <c r="C8" s="1012">
        <v>10662617.829999996</v>
      </c>
      <c r="D8" s="1012" t="e">
        <f>SUMIF(#REF!,VS!A8,#REF!)</f>
        <v>#REF!</v>
      </c>
      <c r="E8" s="1012" t="e">
        <f>SUMIF(#REF!,VS!A8,#REF!)</f>
        <v>#REF!</v>
      </c>
      <c r="F8" s="1012" t="e">
        <f t="shared" si="3"/>
        <v>#REF!</v>
      </c>
      <c r="G8" s="687"/>
      <c r="H8" s="1012">
        <f>SUMIFS('BD CONTRATOS 15 NOV'!P:P,'BD CONTRATOS 15 NOV'!I:I,VS!A8,'BD CONTRATOS 15 NOV'!K:K,"RAMO 28")</f>
        <v>0</v>
      </c>
      <c r="I8" s="1013">
        <f>SUMIFS('BD CONTRATOS 15 NOV'!P:P,'BD CONTRATOS 15 NOV'!I:I,VS!A8,'BD CONTRATOS 15 NOV'!K:K,"ETIQUETADO")</f>
        <v>0</v>
      </c>
      <c r="J8" s="1013">
        <f>SUMIFS('BD CONTRATOS 15 NOV'!P:P,'BD CONTRATOS 15 NOV'!I:I,VS!A8,'BD CONTRATOS 15 NOV'!K:K,"RECURSO FISCAL")</f>
        <v>0</v>
      </c>
      <c r="K8" s="1012">
        <f>SUMIFS('BD CONTRATOS 15 NOV'!P:P,'BD CONTRATOS 15 NOV'!I:I,VS!A8)</f>
        <v>0</v>
      </c>
      <c r="L8" s="554"/>
      <c r="M8" s="1035" t="e">
        <f>SUMIFS(#REF!,#REF!,VS!A8)</f>
        <v>#REF!</v>
      </c>
      <c r="N8" s="1013">
        <f t="shared" si="2"/>
        <v>11089122.543199996</v>
      </c>
      <c r="O8" s="1013">
        <v>10875870.189999999</v>
      </c>
      <c r="P8" s="683"/>
      <c r="Q8" s="1035" t="e">
        <f t="shared" si="4"/>
        <v>#REF!</v>
      </c>
    </row>
    <row r="9" spans="1:19" x14ac:dyDescent="0.25">
      <c r="A9" s="1010" t="str">
        <f t="shared" si="1"/>
        <v>132003</v>
      </c>
      <c r="B9" s="1011" t="s">
        <v>3223</v>
      </c>
      <c r="C9" s="1012">
        <v>189489310.08999997</v>
      </c>
      <c r="D9" s="1012" t="e">
        <f>SUMIF(#REF!,VS!A9,#REF!)</f>
        <v>#REF!</v>
      </c>
      <c r="E9" s="1012" t="e">
        <f>SUMIF(#REF!,VS!A9,#REF!)</f>
        <v>#REF!</v>
      </c>
      <c r="F9" s="1012" t="e">
        <f t="shared" si="3"/>
        <v>#REF!</v>
      </c>
      <c r="G9" s="687"/>
      <c r="H9" s="1012">
        <f>SUMIFS('BD CONTRATOS 15 NOV'!P:P,'BD CONTRATOS 15 NOV'!I:I,VS!A9,'BD CONTRATOS 15 NOV'!K:K,"RAMO 28")</f>
        <v>0</v>
      </c>
      <c r="I9" s="1013">
        <f>SUMIFS('BD CONTRATOS 15 NOV'!P:P,'BD CONTRATOS 15 NOV'!I:I,VS!A9,'BD CONTRATOS 15 NOV'!K:K,"ETIQUETADO")</f>
        <v>0</v>
      </c>
      <c r="J9" s="1013">
        <f>SUMIFS('BD CONTRATOS 15 NOV'!P:P,'BD CONTRATOS 15 NOV'!I:I,VS!A9,'BD CONTRATOS 15 NOV'!K:K,"RECURSO FISCAL")</f>
        <v>0</v>
      </c>
      <c r="K9" s="1012">
        <f>SUMIFS('BD CONTRATOS 15 NOV'!P:P,'BD CONTRATOS 15 NOV'!I:I,VS!A9)</f>
        <v>0</v>
      </c>
      <c r="L9" s="554"/>
      <c r="M9" s="1035" t="e">
        <f>SUMIFS(#REF!,#REF!,VS!A9)</f>
        <v>#REF!</v>
      </c>
      <c r="N9" s="1013">
        <f t="shared" si="2"/>
        <v>197068882.49359998</v>
      </c>
      <c r="O9" s="1013">
        <v>193279096.28999999</v>
      </c>
      <c r="P9" s="683"/>
      <c r="Q9" s="1035" t="e">
        <f t="shared" si="4"/>
        <v>#REF!</v>
      </c>
    </row>
    <row r="10" spans="1:19" x14ac:dyDescent="0.25">
      <c r="A10" s="1010" t="str">
        <f t="shared" si="1"/>
        <v>133001</v>
      </c>
      <c r="B10" s="1011" t="s">
        <v>3224</v>
      </c>
      <c r="C10" s="1012">
        <v>11600000.000000004</v>
      </c>
      <c r="D10" s="1012" t="e">
        <f>SUMIF(#REF!,VS!A10,#REF!)</f>
        <v>#REF!</v>
      </c>
      <c r="E10" s="1012" t="e">
        <f>SUMIF(#REF!,VS!A10,#REF!)</f>
        <v>#REF!</v>
      </c>
      <c r="F10" s="1012" t="e">
        <f t="shared" si="3"/>
        <v>#REF!</v>
      </c>
      <c r="G10" s="687"/>
      <c r="H10" s="1012">
        <f>SUMIFS('BD CONTRATOS 15 NOV'!P:P,'BD CONTRATOS 15 NOV'!I:I,VS!A10,'BD CONTRATOS 15 NOV'!K:K,"RAMO 28")</f>
        <v>0</v>
      </c>
      <c r="I10" s="1013">
        <f>SUMIFS('BD CONTRATOS 15 NOV'!P:P,'BD CONTRATOS 15 NOV'!I:I,VS!A10,'BD CONTRATOS 15 NOV'!K:K,"ETIQUETADO")</f>
        <v>0</v>
      </c>
      <c r="J10" s="1013">
        <f>SUMIFS('BD CONTRATOS 15 NOV'!P:P,'BD CONTRATOS 15 NOV'!I:I,VS!A10,'BD CONTRATOS 15 NOV'!K:K,"RECURSO FISCAL")</f>
        <v>0</v>
      </c>
      <c r="K10" s="1012">
        <f>SUMIFS('BD CONTRATOS 15 NOV'!P:P,'BD CONTRATOS 15 NOV'!I:I,VS!A10)</f>
        <v>0</v>
      </c>
      <c r="L10" s="554"/>
      <c r="M10" s="1035" t="e">
        <f>SUMIFS(#REF!,#REF!,VS!A10)</f>
        <v>#REF!</v>
      </c>
      <c r="N10" s="1013">
        <f t="shared" si="2"/>
        <v>12064000.000000004</v>
      </c>
      <c r="O10" s="1013">
        <v>11832000</v>
      </c>
      <c r="P10" s="683"/>
      <c r="Q10" s="1035" t="e">
        <f t="shared" si="4"/>
        <v>#REF!</v>
      </c>
    </row>
    <row r="11" spans="1:19" x14ac:dyDescent="0.25">
      <c r="A11" s="1010" t="str">
        <f t="shared" si="1"/>
        <v>133003</v>
      </c>
      <c r="B11" s="1011" t="s">
        <v>3225</v>
      </c>
      <c r="C11" s="1012">
        <v>1000000.0000000001</v>
      </c>
      <c r="D11" s="1012" t="e">
        <f>SUMIF(#REF!,VS!A11,#REF!)</f>
        <v>#REF!</v>
      </c>
      <c r="E11" s="1012" t="e">
        <f>SUMIF(#REF!,VS!A11,#REF!)</f>
        <v>#REF!</v>
      </c>
      <c r="F11" s="1012" t="e">
        <f t="shared" si="3"/>
        <v>#REF!</v>
      </c>
      <c r="G11" s="687"/>
      <c r="H11" s="1012">
        <f>SUMIFS('BD CONTRATOS 15 NOV'!P:P,'BD CONTRATOS 15 NOV'!I:I,VS!A11,'BD CONTRATOS 15 NOV'!K:K,"RAMO 28")</f>
        <v>0</v>
      </c>
      <c r="I11" s="1013">
        <f>SUMIFS('BD CONTRATOS 15 NOV'!P:P,'BD CONTRATOS 15 NOV'!I:I,VS!A11,'BD CONTRATOS 15 NOV'!K:K,"ETIQUETADO")</f>
        <v>0</v>
      </c>
      <c r="J11" s="1013">
        <f>SUMIFS('BD CONTRATOS 15 NOV'!P:P,'BD CONTRATOS 15 NOV'!I:I,VS!A11,'BD CONTRATOS 15 NOV'!K:K,"RECURSO FISCAL")</f>
        <v>0</v>
      </c>
      <c r="K11" s="1012">
        <f>SUMIFS('BD CONTRATOS 15 NOV'!P:P,'BD CONTRATOS 15 NOV'!I:I,VS!A11)</f>
        <v>0</v>
      </c>
      <c r="L11" s="554"/>
      <c r="M11" s="1035" t="e">
        <f>SUMIFS(#REF!,#REF!,VS!A11)</f>
        <v>#REF!</v>
      </c>
      <c r="N11" s="1013">
        <f t="shared" si="2"/>
        <v>1040000.0000000001</v>
      </c>
      <c r="O11" s="1013">
        <v>1020000.0000000001</v>
      </c>
      <c r="P11" s="683"/>
      <c r="Q11" s="1035" t="e">
        <f t="shared" si="4"/>
        <v>#REF!</v>
      </c>
    </row>
    <row r="12" spans="1:19" x14ac:dyDescent="0.25">
      <c r="A12" s="1010" t="str">
        <f t="shared" si="1"/>
        <v>134001</v>
      </c>
      <c r="B12" s="1011" t="s">
        <v>3226</v>
      </c>
      <c r="C12" s="1012">
        <v>7578672.5700000012</v>
      </c>
      <c r="D12" s="1012" t="e">
        <f>SUMIF(#REF!,VS!A12,#REF!)</f>
        <v>#REF!</v>
      </c>
      <c r="E12" s="1012" t="e">
        <f>SUMIF(#REF!,VS!A12,#REF!)</f>
        <v>#REF!</v>
      </c>
      <c r="F12" s="1012" t="e">
        <f t="shared" si="3"/>
        <v>#REF!</v>
      </c>
      <c r="G12" s="687"/>
      <c r="H12" s="1012">
        <f>SUMIFS('BD CONTRATOS 15 NOV'!P:P,'BD CONTRATOS 15 NOV'!I:I,VS!A12,'BD CONTRATOS 15 NOV'!K:K,"RAMO 28")</f>
        <v>0</v>
      </c>
      <c r="I12" s="1013">
        <f>SUMIFS('BD CONTRATOS 15 NOV'!P:P,'BD CONTRATOS 15 NOV'!I:I,VS!A12,'BD CONTRATOS 15 NOV'!K:K,"ETIQUETADO")</f>
        <v>0</v>
      </c>
      <c r="J12" s="1013">
        <f>SUMIFS('BD CONTRATOS 15 NOV'!P:P,'BD CONTRATOS 15 NOV'!I:I,VS!A12,'BD CONTRATOS 15 NOV'!K:K,"RECURSO FISCAL")</f>
        <v>0</v>
      </c>
      <c r="K12" s="1012">
        <f>SUMIFS('BD CONTRATOS 15 NOV'!P:P,'BD CONTRATOS 15 NOV'!I:I,VS!A12)</f>
        <v>0</v>
      </c>
      <c r="L12" s="554"/>
      <c r="M12" s="1035" t="e">
        <f>SUMIFS(#REF!,#REF!,VS!A12)</f>
        <v>#REF!</v>
      </c>
      <c r="N12" s="1013">
        <f t="shared" si="2"/>
        <v>7881819.4728000015</v>
      </c>
      <c r="O12" s="1013">
        <v>7730246.0199999996</v>
      </c>
      <c r="P12" s="683"/>
      <c r="Q12" s="1035" t="e">
        <f t="shared" si="4"/>
        <v>#REF!</v>
      </c>
    </row>
    <row r="13" spans="1:19" x14ac:dyDescent="0.25">
      <c r="A13" s="1010" t="str">
        <f t="shared" si="1"/>
        <v>134002</v>
      </c>
      <c r="B13" s="1011" t="s">
        <v>3227</v>
      </c>
      <c r="C13" s="1012">
        <v>9999999.9999999981</v>
      </c>
      <c r="D13" s="1012" t="e">
        <f>SUMIF(#REF!,VS!A13,#REF!)</f>
        <v>#REF!</v>
      </c>
      <c r="E13" s="1012" t="e">
        <f>SUMIF(#REF!,VS!A13,#REF!)</f>
        <v>#REF!</v>
      </c>
      <c r="F13" s="1012" t="e">
        <f t="shared" si="3"/>
        <v>#REF!</v>
      </c>
      <c r="G13" s="687"/>
      <c r="H13" s="1012">
        <f>SUMIFS('BD CONTRATOS 15 NOV'!P:P,'BD CONTRATOS 15 NOV'!I:I,VS!A13,'BD CONTRATOS 15 NOV'!K:K,"RAMO 28")</f>
        <v>0</v>
      </c>
      <c r="I13" s="1013">
        <f>SUMIFS('BD CONTRATOS 15 NOV'!P:P,'BD CONTRATOS 15 NOV'!I:I,VS!A13,'BD CONTRATOS 15 NOV'!K:K,"ETIQUETADO")</f>
        <v>0</v>
      </c>
      <c r="J13" s="1013">
        <f>SUMIFS('BD CONTRATOS 15 NOV'!P:P,'BD CONTRATOS 15 NOV'!I:I,VS!A13,'BD CONTRATOS 15 NOV'!K:K,"RECURSO FISCAL")</f>
        <v>0</v>
      </c>
      <c r="K13" s="1012">
        <f>SUMIFS('BD CONTRATOS 15 NOV'!P:P,'BD CONTRATOS 15 NOV'!I:I,VS!A13)</f>
        <v>0</v>
      </c>
      <c r="L13" s="554"/>
      <c r="M13" s="1035" t="e">
        <f>SUMIFS(#REF!,#REF!,VS!A13)</f>
        <v>#REF!</v>
      </c>
      <c r="N13" s="1013">
        <f t="shared" si="2"/>
        <v>10399999.999999998</v>
      </c>
      <c r="O13" s="1013">
        <v>10199999.999999998</v>
      </c>
      <c r="P13" s="683"/>
      <c r="Q13" s="1035" t="e">
        <f t="shared" si="4"/>
        <v>#REF!</v>
      </c>
    </row>
    <row r="14" spans="1:19" x14ac:dyDescent="0.25">
      <c r="A14" s="1010" t="str">
        <f t="shared" si="1"/>
        <v>134003</v>
      </c>
      <c r="B14" s="1011" t="s">
        <v>3228</v>
      </c>
      <c r="C14" s="1012">
        <v>3500000.0000000005</v>
      </c>
      <c r="D14" s="1012" t="e">
        <f>SUMIF(#REF!,VS!A14,#REF!)</f>
        <v>#REF!</v>
      </c>
      <c r="E14" s="1012" t="e">
        <f>SUMIF(#REF!,VS!A14,#REF!)</f>
        <v>#REF!</v>
      </c>
      <c r="F14" s="1012" t="e">
        <f t="shared" si="3"/>
        <v>#REF!</v>
      </c>
      <c r="G14" s="687"/>
      <c r="H14" s="1012">
        <f>SUMIFS('BD CONTRATOS 15 NOV'!P:P,'BD CONTRATOS 15 NOV'!I:I,VS!A14,'BD CONTRATOS 15 NOV'!K:K,"RAMO 28")</f>
        <v>0</v>
      </c>
      <c r="I14" s="1013">
        <f>SUMIFS('BD CONTRATOS 15 NOV'!P:P,'BD CONTRATOS 15 NOV'!I:I,VS!A14,'BD CONTRATOS 15 NOV'!K:K,"ETIQUETADO")</f>
        <v>0</v>
      </c>
      <c r="J14" s="1013">
        <f>SUMIFS('BD CONTRATOS 15 NOV'!P:P,'BD CONTRATOS 15 NOV'!I:I,VS!A14,'BD CONTRATOS 15 NOV'!K:K,"RECURSO FISCAL")</f>
        <v>0</v>
      </c>
      <c r="K14" s="1012">
        <f>SUMIFS('BD CONTRATOS 15 NOV'!P:P,'BD CONTRATOS 15 NOV'!I:I,VS!A14)</f>
        <v>0</v>
      </c>
      <c r="L14" s="554"/>
      <c r="M14" s="1035" t="e">
        <f>SUMIFS(#REF!,#REF!,VS!A14)</f>
        <v>#REF!</v>
      </c>
      <c r="N14" s="1013">
        <f t="shared" si="2"/>
        <v>3640000.0000000005</v>
      </c>
      <c r="O14" s="1013">
        <v>3570000.0000000005</v>
      </c>
      <c r="P14" s="683"/>
      <c r="Q14" s="1035" t="e">
        <f t="shared" si="4"/>
        <v>#REF!</v>
      </c>
    </row>
    <row r="15" spans="1:19" x14ac:dyDescent="0.25">
      <c r="A15" s="1010" t="str">
        <f t="shared" si="1"/>
        <v>143001</v>
      </c>
      <c r="B15" s="1011" t="s">
        <v>3229</v>
      </c>
      <c r="C15" s="1012">
        <v>40000000.000000015</v>
      </c>
      <c r="D15" s="1012" t="e">
        <f>SUMIF(#REF!,VS!A15,#REF!)</f>
        <v>#REF!</v>
      </c>
      <c r="E15" s="1012" t="e">
        <f>SUMIF(#REF!,VS!A15,#REF!)</f>
        <v>#REF!</v>
      </c>
      <c r="F15" s="1012" t="e">
        <f t="shared" si="3"/>
        <v>#REF!</v>
      </c>
      <c r="G15" s="687"/>
      <c r="H15" s="1012">
        <f>SUMIFS('BD CONTRATOS 15 NOV'!P:P,'BD CONTRATOS 15 NOV'!I:I,VS!A15,'BD CONTRATOS 15 NOV'!K:K,"RAMO 28")</f>
        <v>0</v>
      </c>
      <c r="I15" s="1013">
        <f>SUMIFS('BD CONTRATOS 15 NOV'!P:P,'BD CONTRATOS 15 NOV'!I:I,VS!A15,'BD CONTRATOS 15 NOV'!K:K,"ETIQUETADO")</f>
        <v>0</v>
      </c>
      <c r="J15" s="1013">
        <f>SUMIFS('BD CONTRATOS 15 NOV'!P:P,'BD CONTRATOS 15 NOV'!I:I,VS!A15,'BD CONTRATOS 15 NOV'!K:K,"RECURSO FISCAL")</f>
        <v>0</v>
      </c>
      <c r="K15" s="1012">
        <f>SUMIFS('BD CONTRATOS 15 NOV'!P:P,'BD CONTRATOS 15 NOV'!I:I,VS!A15)</f>
        <v>0</v>
      </c>
      <c r="L15" s="554"/>
      <c r="M15" s="1035" t="e">
        <f>SUMIFS(#REF!,#REF!,VS!A15)</f>
        <v>#REF!</v>
      </c>
      <c r="N15" s="1013">
        <f t="shared" si="2"/>
        <v>41600000.000000015</v>
      </c>
      <c r="O15" s="1013">
        <v>40800000.000000015</v>
      </c>
      <c r="P15" s="683"/>
      <c r="Q15" s="1035" t="e">
        <f t="shared" si="4"/>
        <v>#REF!</v>
      </c>
    </row>
    <row r="16" spans="1:19" x14ac:dyDescent="0.25">
      <c r="A16" s="1010" t="str">
        <f t="shared" si="1"/>
        <v>152001</v>
      </c>
      <c r="B16" s="1011" t="s">
        <v>3230</v>
      </c>
      <c r="C16" s="1012">
        <v>0</v>
      </c>
      <c r="D16" s="1012" t="e">
        <f>SUMIF(#REF!,VS!A16,#REF!)</f>
        <v>#REF!</v>
      </c>
      <c r="E16" s="1012" t="e">
        <f>SUMIF(#REF!,VS!A16,#REF!)</f>
        <v>#REF!</v>
      </c>
      <c r="F16" s="1012" t="e">
        <f t="shared" si="3"/>
        <v>#REF!</v>
      </c>
      <c r="G16" s="687"/>
      <c r="H16" s="1012">
        <f>SUMIFS('BD CONTRATOS 15 NOV'!P:P,'BD CONTRATOS 15 NOV'!I:I,VS!A16,'BD CONTRATOS 15 NOV'!K:K,"RAMO 28")</f>
        <v>0</v>
      </c>
      <c r="I16" s="1013">
        <f>SUMIFS('BD CONTRATOS 15 NOV'!P:P,'BD CONTRATOS 15 NOV'!I:I,VS!A16,'BD CONTRATOS 15 NOV'!K:K,"ETIQUETADO")</f>
        <v>0</v>
      </c>
      <c r="J16" s="1013">
        <f>SUMIFS('BD CONTRATOS 15 NOV'!P:P,'BD CONTRATOS 15 NOV'!I:I,VS!A16,'BD CONTRATOS 15 NOV'!K:K,"RECURSO FISCAL")</f>
        <v>0</v>
      </c>
      <c r="K16" s="1012">
        <f>SUMIFS('BD CONTRATOS 15 NOV'!P:P,'BD CONTRATOS 15 NOV'!I:I,VS!A16)</f>
        <v>0</v>
      </c>
      <c r="L16" s="554"/>
      <c r="M16" s="1035" t="e">
        <f>SUMIFS(#REF!,#REF!,VS!A16)</f>
        <v>#REF!</v>
      </c>
      <c r="N16" s="1013">
        <f t="shared" si="2"/>
        <v>0</v>
      </c>
      <c r="O16" s="1013">
        <v>0</v>
      </c>
      <c r="P16" s="683"/>
      <c r="Q16" s="1035" t="e">
        <f t="shared" si="4"/>
        <v>#REF!</v>
      </c>
    </row>
    <row r="17" spans="1:19" x14ac:dyDescent="0.25">
      <c r="A17" s="1010" t="str">
        <f t="shared" si="1"/>
        <v>152002</v>
      </c>
      <c r="B17" s="1011" t="s">
        <v>3231</v>
      </c>
      <c r="C17" s="1012">
        <v>6564200.3099999996</v>
      </c>
      <c r="D17" s="1012" t="e">
        <f>SUMIF(#REF!,VS!A17,#REF!)</f>
        <v>#REF!</v>
      </c>
      <c r="E17" s="1012" t="e">
        <f>SUMIF(#REF!,VS!A17,#REF!)</f>
        <v>#REF!</v>
      </c>
      <c r="F17" s="1012" t="e">
        <f t="shared" si="3"/>
        <v>#REF!</v>
      </c>
      <c r="G17" s="687"/>
      <c r="H17" s="1012">
        <f>SUMIFS('BD CONTRATOS 15 NOV'!P:P,'BD CONTRATOS 15 NOV'!I:I,VS!A17,'BD CONTRATOS 15 NOV'!K:K,"RAMO 28")</f>
        <v>0</v>
      </c>
      <c r="I17" s="1013">
        <f>SUMIFS('BD CONTRATOS 15 NOV'!P:P,'BD CONTRATOS 15 NOV'!I:I,VS!A17,'BD CONTRATOS 15 NOV'!K:K,"ETIQUETADO")</f>
        <v>0</v>
      </c>
      <c r="J17" s="1013">
        <f>SUMIFS('BD CONTRATOS 15 NOV'!P:P,'BD CONTRATOS 15 NOV'!I:I,VS!A17,'BD CONTRATOS 15 NOV'!K:K,"RECURSO FISCAL")</f>
        <v>0</v>
      </c>
      <c r="K17" s="1012">
        <f>SUMIFS('BD CONTRATOS 15 NOV'!P:P,'BD CONTRATOS 15 NOV'!I:I,VS!A17)</f>
        <v>0</v>
      </c>
      <c r="L17" s="554"/>
      <c r="M17" s="1035" t="e">
        <f>SUMIFS(#REF!,#REF!,VS!A17)</f>
        <v>#REF!</v>
      </c>
      <c r="N17" s="1013">
        <f t="shared" si="2"/>
        <v>6826768.3223999999</v>
      </c>
      <c r="O17" s="1013">
        <v>6695484.3200000003</v>
      </c>
      <c r="P17" s="683"/>
      <c r="Q17" s="1035" t="e">
        <f t="shared" si="4"/>
        <v>#REF!</v>
      </c>
    </row>
    <row r="18" spans="1:19" x14ac:dyDescent="0.25">
      <c r="A18" s="1010" t="str">
        <f t="shared" si="1"/>
        <v>152003</v>
      </c>
      <c r="B18" s="1011" t="s">
        <v>3232</v>
      </c>
      <c r="C18" s="1012">
        <v>5000000</v>
      </c>
      <c r="D18" s="1012" t="e">
        <f>SUMIF(#REF!,VS!A18,#REF!)</f>
        <v>#REF!</v>
      </c>
      <c r="E18" s="1012" t="e">
        <f>SUMIF(#REF!,VS!A18,#REF!)</f>
        <v>#REF!</v>
      </c>
      <c r="F18" s="1012" t="e">
        <f t="shared" si="3"/>
        <v>#REF!</v>
      </c>
      <c r="G18" s="687"/>
      <c r="H18" s="1012">
        <f>SUMIFS('BD CONTRATOS 15 NOV'!P:P,'BD CONTRATOS 15 NOV'!I:I,VS!A18,'BD CONTRATOS 15 NOV'!K:K,"RAMO 28")</f>
        <v>0</v>
      </c>
      <c r="I18" s="1013">
        <f>SUMIFS('BD CONTRATOS 15 NOV'!P:P,'BD CONTRATOS 15 NOV'!I:I,VS!A18,'BD CONTRATOS 15 NOV'!K:K,"ETIQUETADO")</f>
        <v>0</v>
      </c>
      <c r="J18" s="1013">
        <f>SUMIFS('BD CONTRATOS 15 NOV'!P:P,'BD CONTRATOS 15 NOV'!I:I,VS!A18,'BD CONTRATOS 15 NOV'!K:K,"RECURSO FISCAL")</f>
        <v>0</v>
      </c>
      <c r="K18" s="1012">
        <f>SUMIFS('BD CONTRATOS 15 NOV'!P:P,'BD CONTRATOS 15 NOV'!I:I,VS!A18)</f>
        <v>0</v>
      </c>
      <c r="L18" s="554"/>
      <c r="M18" s="1035" t="e">
        <f>SUMIFS(#REF!,#REF!,VS!A18)</f>
        <v>#REF!</v>
      </c>
      <c r="N18" s="1013">
        <f t="shared" si="2"/>
        <v>5200000</v>
      </c>
      <c r="O18" s="1013">
        <v>5100000</v>
      </c>
      <c r="P18" s="683"/>
      <c r="Q18" s="1035" t="e">
        <f t="shared" si="4"/>
        <v>#REF!</v>
      </c>
    </row>
    <row r="19" spans="1:19" x14ac:dyDescent="0.25">
      <c r="A19" s="1010" t="str">
        <f t="shared" si="1"/>
        <v>154001</v>
      </c>
      <c r="B19" s="1011" t="s">
        <v>3233</v>
      </c>
      <c r="C19" s="1012">
        <v>103331014.45000003</v>
      </c>
      <c r="D19" s="1012" t="e">
        <f>SUMIF(#REF!,VS!A19,#REF!)</f>
        <v>#REF!</v>
      </c>
      <c r="E19" s="1012" t="e">
        <f>SUMIF(#REF!,VS!A19,#REF!)</f>
        <v>#REF!</v>
      </c>
      <c r="F19" s="1012" t="e">
        <f t="shared" si="3"/>
        <v>#REF!</v>
      </c>
      <c r="G19" s="687"/>
      <c r="H19" s="1012">
        <f>SUMIFS('BD CONTRATOS 15 NOV'!P:P,'BD CONTRATOS 15 NOV'!I:I,VS!A19,'BD CONTRATOS 15 NOV'!K:K,"RAMO 28")</f>
        <v>161201893.07999998</v>
      </c>
      <c r="I19" s="1013">
        <f>SUMIFS('BD CONTRATOS 15 NOV'!P:P,'BD CONTRATOS 15 NOV'!I:I,VS!A19,'BD CONTRATOS 15 NOV'!K:K,"ETIQUETADO")</f>
        <v>0</v>
      </c>
      <c r="J19" s="1013">
        <f>SUMIFS('BD CONTRATOS 15 NOV'!P:P,'BD CONTRATOS 15 NOV'!I:I,VS!A19,'BD CONTRATOS 15 NOV'!K:K,"RECURSO FISCAL")</f>
        <v>0</v>
      </c>
      <c r="K19" s="1012">
        <f>SUMIFS('BD CONTRATOS 15 NOV'!P:P,'BD CONTRATOS 15 NOV'!I:I,VS!A19)</f>
        <v>161201893.07999998</v>
      </c>
      <c r="L19" s="1014">
        <v>161201892.75</v>
      </c>
      <c r="M19" s="1035" t="e">
        <f>SUMIFS(#REF!,#REF!,VS!A19)</f>
        <v>#REF!</v>
      </c>
      <c r="N19" s="1013">
        <f t="shared" si="2"/>
        <v>107464255.02800003</v>
      </c>
      <c r="O19" s="1013">
        <v>107464255.03</v>
      </c>
      <c r="P19" s="683"/>
      <c r="Q19" s="1035" t="e">
        <f t="shared" si="4"/>
        <v>#REF!</v>
      </c>
    </row>
    <row r="20" spans="1:19" x14ac:dyDescent="0.25">
      <c r="A20" s="1010" t="str">
        <f t="shared" si="1"/>
        <v>154003</v>
      </c>
      <c r="B20" s="1011" t="s">
        <v>3234</v>
      </c>
      <c r="C20" s="1012">
        <v>345527.91</v>
      </c>
      <c r="D20" s="1012" t="e">
        <f>SUMIF(#REF!,VS!A20,#REF!)</f>
        <v>#REF!</v>
      </c>
      <c r="E20" s="1012" t="e">
        <f>SUMIF(#REF!,VS!A20,#REF!)</f>
        <v>#REF!</v>
      </c>
      <c r="F20" s="1012" t="e">
        <f t="shared" si="3"/>
        <v>#REF!</v>
      </c>
      <c r="G20" s="687"/>
      <c r="H20" s="1012">
        <f>SUMIFS('BD CONTRATOS 15 NOV'!P:P,'BD CONTRATOS 15 NOV'!I:I,VS!A20,'BD CONTRATOS 15 NOV'!K:K,"RAMO 28")</f>
        <v>0</v>
      </c>
      <c r="I20" s="1013">
        <f>SUMIFS('BD CONTRATOS 15 NOV'!P:P,'BD CONTRATOS 15 NOV'!I:I,VS!A20,'BD CONTRATOS 15 NOV'!K:K,"ETIQUETADO")</f>
        <v>0</v>
      </c>
      <c r="J20" s="1013">
        <f>SUMIFS('BD CONTRATOS 15 NOV'!P:P,'BD CONTRATOS 15 NOV'!I:I,VS!A20,'BD CONTRATOS 15 NOV'!K:K,"RECURSO FISCAL")</f>
        <v>0</v>
      </c>
      <c r="K20" s="1012">
        <f>SUMIFS('BD CONTRATOS 15 NOV'!P:P,'BD CONTRATOS 15 NOV'!I:I,VS!A20)</f>
        <v>0</v>
      </c>
      <c r="L20" s="554"/>
      <c r="M20" s="1035" t="e">
        <f>SUMIFS(#REF!,#REF!,VS!A20)</f>
        <v>#REF!</v>
      </c>
      <c r="N20" s="1013">
        <f t="shared" si="2"/>
        <v>359349.02639999997</v>
      </c>
      <c r="O20" s="1013">
        <v>352438.47</v>
      </c>
      <c r="P20" s="683"/>
      <c r="Q20" s="1035" t="e">
        <f t="shared" si="4"/>
        <v>#REF!</v>
      </c>
    </row>
    <row r="21" spans="1:19" x14ac:dyDescent="0.25">
      <c r="A21" s="1010" t="str">
        <f t="shared" si="1"/>
        <v>154004</v>
      </c>
      <c r="B21" s="1011" t="s">
        <v>3235</v>
      </c>
      <c r="C21" s="1012">
        <v>1999999.9999999998</v>
      </c>
      <c r="D21" s="1012" t="e">
        <f>SUMIF(#REF!,VS!A21,#REF!)</f>
        <v>#REF!</v>
      </c>
      <c r="E21" s="1012" t="e">
        <f>SUMIF(#REF!,VS!A21,#REF!)</f>
        <v>#REF!</v>
      </c>
      <c r="F21" s="1012" t="e">
        <f t="shared" si="3"/>
        <v>#REF!</v>
      </c>
      <c r="G21" s="687"/>
      <c r="H21" s="1012">
        <f>SUMIFS('BD CONTRATOS 15 NOV'!P:P,'BD CONTRATOS 15 NOV'!I:I,VS!A21,'BD CONTRATOS 15 NOV'!K:K,"RAMO 28")</f>
        <v>0</v>
      </c>
      <c r="I21" s="1013">
        <f>SUMIFS('BD CONTRATOS 15 NOV'!P:P,'BD CONTRATOS 15 NOV'!I:I,VS!A21,'BD CONTRATOS 15 NOV'!K:K,"ETIQUETADO")</f>
        <v>0</v>
      </c>
      <c r="J21" s="1013">
        <f>SUMIFS('BD CONTRATOS 15 NOV'!P:P,'BD CONTRATOS 15 NOV'!I:I,VS!A21,'BD CONTRATOS 15 NOV'!K:K,"RECURSO FISCAL")</f>
        <v>0</v>
      </c>
      <c r="K21" s="1012">
        <f>SUMIFS('BD CONTRATOS 15 NOV'!P:P,'BD CONTRATOS 15 NOV'!I:I,VS!A21)</f>
        <v>0</v>
      </c>
      <c r="L21" s="554"/>
      <c r="M21" s="1035" t="e">
        <f>SUMIFS(#REF!,#REF!,VS!A21)</f>
        <v>#REF!</v>
      </c>
      <c r="N21" s="1013">
        <f t="shared" si="2"/>
        <v>2079999.9999999998</v>
      </c>
      <c r="O21" s="1013">
        <v>2039999.9999999998</v>
      </c>
      <c r="P21" s="683"/>
      <c r="Q21" s="1035" t="e">
        <f t="shared" si="4"/>
        <v>#REF!</v>
      </c>
    </row>
    <row r="22" spans="1:19" x14ac:dyDescent="0.25">
      <c r="A22" s="1010" t="str">
        <f t="shared" si="1"/>
        <v>154005</v>
      </c>
      <c r="B22" s="1011" t="s">
        <v>3236</v>
      </c>
      <c r="C22" s="1012">
        <v>32000000.000000004</v>
      </c>
      <c r="D22" s="1012" t="e">
        <f>SUMIF(#REF!,VS!A22,#REF!)</f>
        <v>#REF!</v>
      </c>
      <c r="E22" s="1012" t="e">
        <f>SUMIF(#REF!,VS!A22,#REF!)</f>
        <v>#REF!</v>
      </c>
      <c r="F22" s="1012" t="e">
        <f t="shared" si="3"/>
        <v>#REF!</v>
      </c>
      <c r="G22" s="687"/>
      <c r="H22" s="1012">
        <f>SUMIFS('BD CONTRATOS 15 NOV'!P:P,'BD CONTRATOS 15 NOV'!I:I,VS!A22,'BD CONTRATOS 15 NOV'!K:K,"RAMO 28")</f>
        <v>0</v>
      </c>
      <c r="I22" s="1013">
        <f>SUMIFS('BD CONTRATOS 15 NOV'!P:P,'BD CONTRATOS 15 NOV'!I:I,VS!A22,'BD CONTRATOS 15 NOV'!K:K,"ETIQUETADO")</f>
        <v>0</v>
      </c>
      <c r="J22" s="1013">
        <f>SUMIFS('BD CONTRATOS 15 NOV'!P:P,'BD CONTRATOS 15 NOV'!I:I,VS!A22,'BD CONTRATOS 15 NOV'!K:K,"RECURSO FISCAL")</f>
        <v>0</v>
      </c>
      <c r="K22" s="1012">
        <f>SUMIFS('BD CONTRATOS 15 NOV'!P:P,'BD CONTRATOS 15 NOV'!I:I,VS!A22)</f>
        <v>0</v>
      </c>
      <c r="L22" s="554"/>
      <c r="M22" s="1035" t="e">
        <f>SUMIFS(#REF!,#REF!,VS!A22)</f>
        <v>#REF!</v>
      </c>
      <c r="N22" s="1013">
        <f t="shared" si="2"/>
        <v>33280000.000000004</v>
      </c>
      <c r="O22" s="1013">
        <v>32640000.000000004</v>
      </c>
      <c r="P22" s="683"/>
      <c r="Q22" s="1035" t="e">
        <f t="shared" si="4"/>
        <v>#REF!</v>
      </c>
    </row>
    <row r="23" spans="1:19" x14ac:dyDescent="0.25">
      <c r="A23" s="1010" t="str">
        <f t="shared" si="1"/>
        <v>154007</v>
      </c>
      <c r="B23" s="1011" t="s">
        <v>3237</v>
      </c>
      <c r="C23" s="1012">
        <v>1385463.67</v>
      </c>
      <c r="D23" s="1012" t="e">
        <f>SUMIF(#REF!,VS!A23,#REF!)</f>
        <v>#REF!</v>
      </c>
      <c r="E23" s="1012" t="e">
        <f>SUMIF(#REF!,VS!A23,#REF!)</f>
        <v>#REF!</v>
      </c>
      <c r="F23" s="1012" t="e">
        <f t="shared" si="3"/>
        <v>#REF!</v>
      </c>
      <c r="G23" s="687"/>
      <c r="H23" s="1012">
        <f>SUMIFS('BD CONTRATOS 15 NOV'!P:P,'BD CONTRATOS 15 NOV'!I:I,VS!A23,'BD CONTRATOS 15 NOV'!K:K,"RAMO 28")</f>
        <v>0</v>
      </c>
      <c r="I23" s="1013">
        <f>SUMIFS('BD CONTRATOS 15 NOV'!P:P,'BD CONTRATOS 15 NOV'!I:I,VS!A23,'BD CONTRATOS 15 NOV'!K:K,"ETIQUETADO")</f>
        <v>0</v>
      </c>
      <c r="J23" s="1013">
        <f>SUMIFS('BD CONTRATOS 15 NOV'!P:P,'BD CONTRATOS 15 NOV'!I:I,VS!A23,'BD CONTRATOS 15 NOV'!K:K,"RECURSO FISCAL")</f>
        <v>0</v>
      </c>
      <c r="K23" s="1012">
        <f>SUMIFS('BD CONTRATOS 15 NOV'!P:P,'BD CONTRATOS 15 NOV'!I:I,VS!A23)</f>
        <v>0</v>
      </c>
      <c r="L23" s="554"/>
      <c r="M23" s="1035" t="e">
        <f>SUMIFS(#REF!,#REF!,VS!A23)</f>
        <v>#REF!</v>
      </c>
      <c r="N23" s="1013">
        <f t="shared" si="2"/>
        <v>1440882.2167999998</v>
      </c>
      <c r="O23" s="1013">
        <v>1413172.94</v>
      </c>
      <c r="P23" s="683"/>
      <c r="Q23" s="1035" t="e">
        <f t="shared" si="4"/>
        <v>#REF!</v>
      </c>
    </row>
    <row r="24" spans="1:19" x14ac:dyDescent="0.25">
      <c r="A24" s="1010" t="str">
        <f t="shared" si="1"/>
        <v>155002</v>
      </c>
      <c r="B24" s="1011" t="s">
        <v>3238</v>
      </c>
      <c r="C24" s="1012">
        <v>1000000.0000000001</v>
      </c>
      <c r="D24" s="1012" t="e">
        <f>SUMIF(#REF!,VS!A24,#REF!)</f>
        <v>#REF!</v>
      </c>
      <c r="E24" s="1012" t="e">
        <f>SUMIF(#REF!,VS!A24,#REF!)</f>
        <v>#REF!</v>
      </c>
      <c r="F24" s="1012" t="e">
        <f t="shared" si="3"/>
        <v>#REF!</v>
      </c>
      <c r="G24" s="687"/>
      <c r="H24" s="1012">
        <f>SUMIFS('BD CONTRATOS 15 NOV'!P:P,'BD CONTRATOS 15 NOV'!I:I,VS!A24,'BD CONTRATOS 15 NOV'!K:K,"RAMO 28")</f>
        <v>0</v>
      </c>
      <c r="I24" s="1013">
        <f>SUMIFS('BD CONTRATOS 15 NOV'!P:P,'BD CONTRATOS 15 NOV'!I:I,VS!A24,'BD CONTRATOS 15 NOV'!K:K,"ETIQUETADO")</f>
        <v>0</v>
      </c>
      <c r="J24" s="1013">
        <f>SUMIFS('BD CONTRATOS 15 NOV'!P:P,'BD CONTRATOS 15 NOV'!I:I,VS!A24,'BD CONTRATOS 15 NOV'!K:K,"RECURSO FISCAL")</f>
        <v>0</v>
      </c>
      <c r="K24" s="1012">
        <f>SUMIFS('BD CONTRATOS 15 NOV'!P:P,'BD CONTRATOS 15 NOV'!I:I,VS!A24)</f>
        <v>0</v>
      </c>
      <c r="L24" s="554"/>
      <c r="M24" s="1035" t="e">
        <f>SUMIFS(#REF!,#REF!,VS!A24)</f>
        <v>#REF!</v>
      </c>
      <c r="N24" s="1013">
        <f t="shared" si="2"/>
        <v>1040000.0000000001</v>
      </c>
      <c r="O24" s="1013">
        <v>1020000.0000000001</v>
      </c>
      <c r="P24" s="683"/>
      <c r="Q24" s="1035" t="e">
        <f t="shared" si="4"/>
        <v>#REF!</v>
      </c>
    </row>
    <row r="25" spans="1:19" x14ac:dyDescent="0.25">
      <c r="A25" s="1010" t="str">
        <f t="shared" si="1"/>
        <v>155003</v>
      </c>
      <c r="B25" s="1011" t="s">
        <v>3239</v>
      </c>
      <c r="C25" s="1012">
        <v>1500000</v>
      </c>
      <c r="D25" s="1012" t="e">
        <f>SUMIF(#REF!,VS!A25,#REF!)</f>
        <v>#REF!</v>
      </c>
      <c r="E25" s="1012" t="e">
        <f>SUMIF(#REF!,VS!A25,#REF!)</f>
        <v>#REF!</v>
      </c>
      <c r="F25" s="1012" t="e">
        <f t="shared" si="3"/>
        <v>#REF!</v>
      </c>
      <c r="G25" s="687"/>
      <c r="H25" s="1012">
        <f>SUMIFS('BD CONTRATOS 15 NOV'!P:P,'BD CONTRATOS 15 NOV'!I:I,VS!A25,'BD CONTRATOS 15 NOV'!K:K,"RAMO 28")</f>
        <v>0</v>
      </c>
      <c r="I25" s="1013">
        <f>SUMIFS('BD CONTRATOS 15 NOV'!P:P,'BD CONTRATOS 15 NOV'!I:I,VS!A25,'BD CONTRATOS 15 NOV'!K:K,"ETIQUETADO")</f>
        <v>0</v>
      </c>
      <c r="J25" s="1013">
        <f>SUMIFS('BD CONTRATOS 15 NOV'!P:P,'BD CONTRATOS 15 NOV'!I:I,VS!A25,'BD CONTRATOS 15 NOV'!K:K,"RECURSO FISCAL")</f>
        <v>0</v>
      </c>
      <c r="K25" s="1012">
        <f>SUMIFS('BD CONTRATOS 15 NOV'!P:P,'BD CONTRATOS 15 NOV'!I:I,VS!A25)</f>
        <v>0</v>
      </c>
      <c r="L25" s="554"/>
      <c r="M25" s="1035" t="e">
        <f>SUMIFS(#REF!,#REF!,VS!A25)</f>
        <v>#REF!</v>
      </c>
      <c r="N25" s="1013">
        <f t="shared" si="2"/>
        <v>1560000</v>
      </c>
      <c r="O25" s="1013">
        <v>1530000</v>
      </c>
      <c r="P25" s="683"/>
      <c r="Q25" s="1035" t="e">
        <f t="shared" si="4"/>
        <v>#REF!</v>
      </c>
    </row>
    <row r="26" spans="1:19" x14ac:dyDescent="0.25">
      <c r="A26" s="1010" t="str">
        <f t="shared" si="1"/>
        <v>155004</v>
      </c>
      <c r="B26" s="1011" t="s">
        <v>3240</v>
      </c>
      <c r="C26" s="1012">
        <v>8200000</v>
      </c>
      <c r="D26" s="1012" t="e">
        <f>SUMIF(#REF!,VS!A26,#REF!)</f>
        <v>#REF!</v>
      </c>
      <c r="E26" s="1012" t="e">
        <f>SUMIF(#REF!,VS!A26,#REF!)</f>
        <v>#REF!</v>
      </c>
      <c r="F26" s="1012" t="e">
        <f t="shared" si="3"/>
        <v>#REF!</v>
      </c>
      <c r="G26" s="687"/>
      <c r="H26" s="1012">
        <f>SUMIFS('BD CONTRATOS 15 NOV'!P:P,'BD CONTRATOS 15 NOV'!I:I,VS!A26,'BD CONTRATOS 15 NOV'!K:K,"RAMO 28")</f>
        <v>0</v>
      </c>
      <c r="I26" s="1013">
        <f>SUMIFS('BD CONTRATOS 15 NOV'!P:P,'BD CONTRATOS 15 NOV'!I:I,VS!A26,'BD CONTRATOS 15 NOV'!K:K,"ETIQUETADO")</f>
        <v>0</v>
      </c>
      <c r="J26" s="1013">
        <f>SUMIFS('BD CONTRATOS 15 NOV'!P:P,'BD CONTRATOS 15 NOV'!I:I,VS!A26,'BD CONTRATOS 15 NOV'!K:K,"RECURSO FISCAL")</f>
        <v>0</v>
      </c>
      <c r="K26" s="1012">
        <f>SUMIFS('BD CONTRATOS 15 NOV'!P:P,'BD CONTRATOS 15 NOV'!I:I,VS!A26)</f>
        <v>0</v>
      </c>
      <c r="L26" s="554"/>
      <c r="M26" s="1035" t="e">
        <f>SUMIFS(#REF!,#REF!,VS!A26)</f>
        <v>#REF!</v>
      </c>
      <c r="N26" s="1013">
        <f t="shared" si="2"/>
        <v>8528000</v>
      </c>
      <c r="O26" s="1013">
        <v>8364000</v>
      </c>
      <c r="P26" s="683"/>
      <c r="Q26" s="1035" t="e">
        <f t="shared" si="4"/>
        <v>#REF!</v>
      </c>
    </row>
    <row r="27" spans="1:19" x14ac:dyDescent="0.25">
      <c r="A27" s="1010" t="str">
        <f t="shared" si="1"/>
        <v>155005</v>
      </c>
      <c r="B27" s="1011" t="s">
        <v>3241</v>
      </c>
      <c r="C27" s="1012">
        <v>100000</v>
      </c>
      <c r="D27" s="1012" t="e">
        <f>SUMIF(#REF!,VS!A27,#REF!)</f>
        <v>#REF!</v>
      </c>
      <c r="E27" s="1012" t="e">
        <f>SUMIF(#REF!,VS!A27,#REF!)</f>
        <v>#REF!</v>
      </c>
      <c r="F27" s="1012" t="e">
        <f t="shared" si="3"/>
        <v>#REF!</v>
      </c>
      <c r="G27" s="687"/>
      <c r="H27" s="1012">
        <f>SUMIFS('BD CONTRATOS 15 NOV'!P:P,'BD CONTRATOS 15 NOV'!I:I,VS!A27,'BD CONTRATOS 15 NOV'!K:K,"RAMO 28")</f>
        <v>0</v>
      </c>
      <c r="I27" s="1013">
        <f>SUMIFS('BD CONTRATOS 15 NOV'!P:P,'BD CONTRATOS 15 NOV'!I:I,VS!A27,'BD CONTRATOS 15 NOV'!K:K,"ETIQUETADO")</f>
        <v>0</v>
      </c>
      <c r="J27" s="1013">
        <f>SUMIFS('BD CONTRATOS 15 NOV'!P:P,'BD CONTRATOS 15 NOV'!I:I,VS!A27,'BD CONTRATOS 15 NOV'!K:K,"RECURSO FISCAL")</f>
        <v>0</v>
      </c>
      <c r="K27" s="1012">
        <f>SUMIFS('BD CONTRATOS 15 NOV'!P:P,'BD CONTRATOS 15 NOV'!I:I,VS!A27)</f>
        <v>0</v>
      </c>
      <c r="L27" s="554"/>
      <c r="M27" s="1035" t="e">
        <f>SUMIFS(#REF!,#REF!,VS!A27)</f>
        <v>#REF!</v>
      </c>
      <c r="N27" s="1013">
        <f t="shared" si="2"/>
        <v>104000</v>
      </c>
      <c r="O27" s="1013">
        <v>102000</v>
      </c>
      <c r="P27" s="683"/>
      <c r="Q27" s="1035" t="e">
        <f t="shared" si="4"/>
        <v>#REF!</v>
      </c>
    </row>
    <row r="28" spans="1:19" x14ac:dyDescent="0.25">
      <c r="A28" s="1010" t="str">
        <f t="shared" si="1"/>
        <v>159001</v>
      </c>
      <c r="B28" s="1011" t="s">
        <v>3242</v>
      </c>
      <c r="C28" s="1012">
        <v>257094236.12000003</v>
      </c>
      <c r="D28" s="1012" t="e">
        <f>SUMIF(#REF!,VS!A28,#REF!)</f>
        <v>#REF!</v>
      </c>
      <c r="E28" s="1012" t="e">
        <f>SUMIF(#REF!,VS!A28,#REF!)</f>
        <v>#REF!</v>
      </c>
      <c r="F28" s="1012" t="e">
        <f t="shared" si="3"/>
        <v>#REF!</v>
      </c>
      <c r="G28" s="687"/>
      <c r="H28" s="1012">
        <f>SUMIFS('BD CONTRATOS 15 NOV'!P:P,'BD CONTRATOS 15 NOV'!I:I,VS!A28,'BD CONTRATOS 15 NOV'!K:K,"RAMO 28")</f>
        <v>0</v>
      </c>
      <c r="I28" s="1013">
        <f>SUMIFS('BD CONTRATOS 15 NOV'!P:P,'BD CONTRATOS 15 NOV'!I:I,VS!A28,'BD CONTRATOS 15 NOV'!K:K,"ETIQUETADO")</f>
        <v>0</v>
      </c>
      <c r="J28" s="1013">
        <f>SUMIFS('BD CONTRATOS 15 NOV'!P:P,'BD CONTRATOS 15 NOV'!I:I,VS!A28,'BD CONTRATOS 15 NOV'!K:K,"RECURSO FISCAL")</f>
        <v>0</v>
      </c>
      <c r="K28" s="1012">
        <f>SUMIFS('BD CONTRATOS 15 NOV'!P:P,'BD CONTRATOS 15 NOV'!I:I,VS!A28)</f>
        <v>0</v>
      </c>
      <c r="L28" s="554"/>
      <c r="M28" s="1035" t="e">
        <f>SUMIFS(#REF!,#REF!,VS!A28)</f>
        <v>#REF!</v>
      </c>
      <c r="N28" s="1013">
        <f t="shared" si="2"/>
        <v>267378005.56480002</v>
      </c>
      <c r="O28" s="1013">
        <v>262236120.84</v>
      </c>
      <c r="P28" s="683"/>
      <c r="Q28" s="1035" t="e">
        <f t="shared" si="4"/>
        <v>#REF!</v>
      </c>
    </row>
    <row r="29" spans="1:19" x14ac:dyDescent="0.25">
      <c r="A29" s="1010" t="str">
        <f t="shared" si="1"/>
        <v>159003</v>
      </c>
      <c r="B29" s="1011" t="s">
        <v>3243</v>
      </c>
      <c r="C29" s="1012">
        <v>99999.999999999985</v>
      </c>
      <c r="D29" s="1012" t="e">
        <f>SUMIF(#REF!,VS!A29,#REF!)</f>
        <v>#REF!</v>
      </c>
      <c r="E29" s="1012" t="e">
        <f>SUMIF(#REF!,VS!A29,#REF!)</f>
        <v>#REF!</v>
      </c>
      <c r="F29" s="1012" t="e">
        <f t="shared" si="3"/>
        <v>#REF!</v>
      </c>
      <c r="G29" s="687"/>
      <c r="H29" s="1012">
        <f>SUMIFS('BD CONTRATOS 15 NOV'!P:P,'BD CONTRATOS 15 NOV'!I:I,VS!A29,'BD CONTRATOS 15 NOV'!K:K,"RAMO 28")</f>
        <v>0</v>
      </c>
      <c r="I29" s="1013">
        <f>SUMIFS('BD CONTRATOS 15 NOV'!P:P,'BD CONTRATOS 15 NOV'!I:I,VS!A29,'BD CONTRATOS 15 NOV'!K:K,"ETIQUETADO")</f>
        <v>0</v>
      </c>
      <c r="J29" s="1013">
        <f>SUMIFS('BD CONTRATOS 15 NOV'!P:P,'BD CONTRATOS 15 NOV'!I:I,VS!A29,'BD CONTRATOS 15 NOV'!K:K,"RECURSO FISCAL")</f>
        <v>0</v>
      </c>
      <c r="K29" s="1012">
        <f>SUMIFS('BD CONTRATOS 15 NOV'!P:P,'BD CONTRATOS 15 NOV'!I:I,VS!A29)</f>
        <v>0</v>
      </c>
      <c r="L29" s="554"/>
      <c r="M29" s="1035" t="e">
        <f>SUMIFS(#REF!,#REF!,VS!A29)</f>
        <v>#REF!</v>
      </c>
      <c r="N29" s="1013">
        <f t="shared" si="2"/>
        <v>103999.99999999999</v>
      </c>
      <c r="O29" s="1013">
        <v>102000</v>
      </c>
      <c r="P29" s="683"/>
      <c r="Q29" s="1035" t="e">
        <f t="shared" si="4"/>
        <v>#REF!</v>
      </c>
    </row>
    <row r="30" spans="1:19" x14ac:dyDescent="0.25">
      <c r="A30" s="1010" t="str">
        <f t="shared" si="1"/>
        <v>159004</v>
      </c>
      <c r="B30" s="1011" t="s">
        <v>3244</v>
      </c>
      <c r="C30" s="1012">
        <v>8500000</v>
      </c>
      <c r="D30" s="1012" t="e">
        <f>SUMIF(#REF!,VS!A30,#REF!)</f>
        <v>#REF!</v>
      </c>
      <c r="E30" s="1012" t="e">
        <f>SUMIF(#REF!,VS!A30,#REF!)</f>
        <v>#REF!</v>
      </c>
      <c r="F30" s="1012" t="e">
        <f t="shared" si="3"/>
        <v>#REF!</v>
      </c>
      <c r="G30" s="687"/>
      <c r="H30" s="1012">
        <f>SUMIFS('BD CONTRATOS 15 NOV'!P:P,'BD CONTRATOS 15 NOV'!I:I,VS!A30,'BD CONTRATOS 15 NOV'!K:K,"RAMO 28")</f>
        <v>0</v>
      </c>
      <c r="I30" s="1013">
        <f>SUMIFS('BD CONTRATOS 15 NOV'!P:P,'BD CONTRATOS 15 NOV'!I:I,VS!A30,'BD CONTRATOS 15 NOV'!K:K,"ETIQUETADO")</f>
        <v>0</v>
      </c>
      <c r="J30" s="1013">
        <f>SUMIFS('BD CONTRATOS 15 NOV'!P:P,'BD CONTRATOS 15 NOV'!I:I,VS!A30,'BD CONTRATOS 15 NOV'!K:K,"RECURSO FISCAL")</f>
        <v>0</v>
      </c>
      <c r="K30" s="1012">
        <f>SUMIFS('BD CONTRATOS 15 NOV'!P:P,'BD CONTRATOS 15 NOV'!I:I,VS!A30)</f>
        <v>0</v>
      </c>
      <c r="L30" s="554"/>
      <c r="M30" s="1035" t="e">
        <f>SUMIFS(#REF!,#REF!,VS!A30)</f>
        <v>#REF!</v>
      </c>
      <c r="N30" s="1013">
        <f t="shared" si="2"/>
        <v>8840000</v>
      </c>
      <c r="O30" s="1013">
        <v>8670000</v>
      </c>
      <c r="P30" s="683"/>
      <c r="Q30" s="1035" t="e">
        <f t="shared" si="4"/>
        <v>#REF!</v>
      </c>
      <c r="R30" t="s">
        <v>3705</v>
      </c>
      <c r="S30" s="678">
        <v>8670000</v>
      </c>
    </row>
    <row r="31" spans="1:19" x14ac:dyDescent="0.25">
      <c r="A31" s="1010" t="str">
        <f t="shared" si="1"/>
        <v>159005</v>
      </c>
      <c r="B31" s="1011" t="s">
        <v>3245</v>
      </c>
      <c r="C31" s="1012">
        <v>68783935.840000018</v>
      </c>
      <c r="D31" s="1012" t="e">
        <f>SUMIF(#REF!,VS!A31,#REF!)</f>
        <v>#REF!</v>
      </c>
      <c r="E31" s="1012" t="e">
        <f>SUMIF(#REF!,VS!A31,#REF!)</f>
        <v>#REF!</v>
      </c>
      <c r="F31" s="1012" t="e">
        <f t="shared" si="3"/>
        <v>#REF!</v>
      </c>
      <c r="G31" s="687"/>
      <c r="H31" s="1012">
        <f>SUMIFS('BD CONTRATOS 15 NOV'!P:P,'BD CONTRATOS 15 NOV'!I:I,VS!A31,'BD CONTRATOS 15 NOV'!K:K,"RAMO 28")</f>
        <v>0</v>
      </c>
      <c r="I31" s="1013">
        <f>SUMIFS('BD CONTRATOS 15 NOV'!P:P,'BD CONTRATOS 15 NOV'!I:I,VS!A31,'BD CONTRATOS 15 NOV'!K:K,"ETIQUETADO")</f>
        <v>0</v>
      </c>
      <c r="J31" s="1013">
        <f>SUMIFS('BD CONTRATOS 15 NOV'!P:P,'BD CONTRATOS 15 NOV'!I:I,VS!A31,'BD CONTRATOS 15 NOV'!K:K,"RECURSO FISCAL")</f>
        <v>0</v>
      </c>
      <c r="K31" s="1012">
        <f>SUMIFS('BD CONTRATOS 15 NOV'!P:P,'BD CONTRATOS 15 NOV'!I:I,VS!A31)</f>
        <v>0</v>
      </c>
      <c r="L31" s="554"/>
      <c r="M31" s="1035" t="e">
        <f>SUMIFS(#REF!,#REF!,VS!A31)</f>
        <v>#REF!</v>
      </c>
      <c r="N31" s="1013">
        <f t="shared" si="2"/>
        <v>71535293.273600012</v>
      </c>
      <c r="O31" s="1013">
        <v>68092614.560000002</v>
      </c>
      <c r="P31" s="683"/>
      <c r="Q31" s="1035" t="e">
        <f t="shared" si="4"/>
        <v>#REF!</v>
      </c>
    </row>
    <row r="32" spans="1:19" x14ac:dyDescent="0.25">
      <c r="A32" s="1010" t="str">
        <f t="shared" si="1"/>
        <v>159006</v>
      </c>
      <c r="B32" s="1011" t="s">
        <v>3246</v>
      </c>
      <c r="C32" s="1012">
        <v>14592230.940000003</v>
      </c>
      <c r="D32" s="1012" t="e">
        <f>SUMIF(#REF!,VS!A32,#REF!)</f>
        <v>#REF!</v>
      </c>
      <c r="E32" s="1012" t="e">
        <f>SUMIF(#REF!,VS!A32,#REF!)</f>
        <v>#REF!</v>
      </c>
      <c r="F32" s="1012" t="e">
        <f t="shared" si="3"/>
        <v>#REF!</v>
      </c>
      <c r="G32" s="687"/>
      <c r="H32" s="1012">
        <f>SUMIFS('BD CONTRATOS 15 NOV'!P:P,'BD CONTRATOS 15 NOV'!I:I,VS!A32,'BD CONTRATOS 15 NOV'!K:K,"RAMO 28")</f>
        <v>0</v>
      </c>
      <c r="I32" s="1013">
        <f>SUMIFS('BD CONTRATOS 15 NOV'!P:P,'BD CONTRATOS 15 NOV'!I:I,VS!A32,'BD CONTRATOS 15 NOV'!K:K,"ETIQUETADO")</f>
        <v>0</v>
      </c>
      <c r="J32" s="1013">
        <f>SUMIFS('BD CONTRATOS 15 NOV'!P:P,'BD CONTRATOS 15 NOV'!I:I,VS!A32,'BD CONTRATOS 15 NOV'!K:K,"RECURSO FISCAL")</f>
        <v>0</v>
      </c>
      <c r="K32" s="1012">
        <f>SUMIFS('BD CONTRATOS 15 NOV'!P:P,'BD CONTRATOS 15 NOV'!I:I,VS!A32)</f>
        <v>0</v>
      </c>
      <c r="L32" s="554"/>
      <c r="M32" s="1035" t="e">
        <f>SUMIFS(#REF!,#REF!,VS!A32)</f>
        <v>#REF!</v>
      </c>
      <c r="N32" s="1013">
        <f t="shared" si="2"/>
        <v>15175920.177600004</v>
      </c>
      <c r="O32" s="1013">
        <v>14884075.560000001</v>
      </c>
      <c r="P32" s="683"/>
      <c r="Q32" s="1035" t="e">
        <f t="shared" si="4"/>
        <v>#REF!</v>
      </c>
    </row>
    <row r="33" spans="1:19" x14ac:dyDescent="0.25">
      <c r="A33" s="1010" t="str">
        <f t="shared" si="1"/>
        <v>159007</v>
      </c>
      <c r="B33" s="1011" t="s">
        <v>3247</v>
      </c>
      <c r="C33" s="1012">
        <v>3999999.9999999995</v>
      </c>
      <c r="D33" s="1012" t="e">
        <f>SUMIF(#REF!,VS!A33,#REF!)</f>
        <v>#REF!</v>
      </c>
      <c r="E33" s="1012" t="e">
        <f>SUMIF(#REF!,VS!A33,#REF!)</f>
        <v>#REF!</v>
      </c>
      <c r="F33" s="1012" t="e">
        <f t="shared" si="3"/>
        <v>#REF!</v>
      </c>
      <c r="G33" s="687"/>
      <c r="H33" s="1012">
        <f>SUMIFS('BD CONTRATOS 15 NOV'!P:P,'BD CONTRATOS 15 NOV'!I:I,VS!A33,'BD CONTRATOS 15 NOV'!K:K,"RAMO 28")</f>
        <v>0</v>
      </c>
      <c r="I33" s="1013">
        <f>SUMIFS('BD CONTRATOS 15 NOV'!P:P,'BD CONTRATOS 15 NOV'!I:I,VS!A33,'BD CONTRATOS 15 NOV'!K:K,"ETIQUETADO")</f>
        <v>0</v>
      </c>
      <c r="J33" s="1013">
        <f>SUMIFS('BD CONTRATOS 15 NOV'!P:P,'BD CONTRATOS 15 NOV'!I:I,VS!A33,'BD CONTRATOS 15 NOV'!K:K,"RECURSO FISCAL")</f>
        <v>0</v>
      </c>
      <c r="K33" s="1012">
        <f>SUMIFS('BD CONTRATOS 15 NOV'!P:P,'BD CONTRATOS 15 NOV'!I:I,VS!A33)</f>
        <v>0</v>
      </c>
      <c r="L33" s="554"/>
      <c r="M33" s="1035" t="e">
        <f>SUMIFS(#REF!,#REF!,VS!A33)</f>
        <v>#REF!</v>
      </c>
      <c r="N33" s="1013">
        <f t="shared" si="2"/>
        <v>4159999.9999999995</v>
      </c>
      <c r="O33" s="1013">
        <v>4079999.9999999995</v>
      </c>
      <c r="P33" s="683"/>
      <c r="Q33" s="1035" t="e">
        <f t="shared" si="4"/>
        <v>#REF!</v>
      </c>
    </row>
    <row r="34" spans="1:19" x14ac:dyDescent="0.25">
      <c r="A34" s="1010" t="str">
        <f t="shared" si="1"/>
        <v>159008</v>
      </c>
      <c r="B34" s="1011" t="s">
        <v>3248</v>
      </c>
      <c r="C34" s="1012">
        <v>2700000</v>
      </c>
      <c r="D34" s="1012" t="e">
        <f>SUMIF(#REF!,VS!A34,#REF!)</f>
        <v>#REF!</v>
      </c>
      <c r="E34" s="1012" t="e">
        <f>SUMIF(#REF!,VS!A34,#REF!)</f>
        <v>#REF!</v>
      </c>
      <c r="F34" s="1012" t="e">
        <f t="shared" si="3"/>
        <v>#REF!</v>
      </c>
      <c r="G34" s="687"/>
      <c r="H34" s="1012">
        <f>SUMIFS('BD CONTRATOS 15 NOV'!P:P,'BD CONTRATOS 15 NOV'!I:I,VS!A34,'BD CONTRATOS 15 NOV'!K:K,"RAMO 28")</f>
        <v>0</v>
      </c>
      <c r="I34" s="1013">
        <f>SUMIFS('BD CONTRATOS 15 NOV'!P:P,'BD CONTRATOS 15 NOV'!I:I,VS!A34,'BD CONTRATOS 15 NOV'!K:K,"ETIQUETADO")</f>
        <v>0</v>
      </c>
      <c r="J34" s="1013">
        <f>SUMIFS('BD CONTRATOS 15 NOV'!P:P,'BD CONTRATOS 15 NOV'!I:I,VS!A34,'BD CONTRATOS 15 NOV'!K:K,"RECURSO FISCAL")</f>
        <v>0</v>
      </c>
      <c r="K34" s="1012">
        <f>SUMIFS('BD CONTRATOS 15 NOV'!P:P,'BD CONTRATOS 15 NOV'!I:I,VS!A34)</f>
        <v>0</v>
      </c>
      <c r="L34" s="554"/>
      <c r="M34" s="1035" t="e">
        <f>SUMIFS(#REF!,#REF!,VS!A34)</f>
        <v>#REF!</v>
      </c>
      <c r="N34" s="1013">
        <f t="shared" si="2"/>
        <v>2808000</v>
      </c>
      <c r="O34" s="1013">
        <v>2754000</v>
      </c>
      <c r="P34" s="683"/>
      <c r="Q34" s="1035" t="e">
        <f t="shared" si="4"/>
        <v>#REF!</v>
      </c>
    </row>
    <row r="35" spans="1:19" x14ac:dyDescent="0.25">
      <c r="A35" s="1010" t="str">
        <f t="shared" si="1"/>
        <v>159009</v>
      </c>
      <c r="B35" s="1011" t="s">
        <v>3249</v>
      </c>
      <c r="C35" s="1012">
        <v>3499999.9999999991</v>
      </c>
      <c r="D35" s="1012" t="e">
        <f>SUMIF(#REF!,VS!A35,#REF!)</f>
        <v>#REF!</v>
      </c>
      <c r="E35" s="1012" t="e">
        <f>SUMIF(#REF!,VS!A35,#REF!)</f>
        <v>#REF!</v>
      </c>
      <c r="F35" s="1012" t="e">
        <f t="shared" si="3"/>
        <v>#REF!</v>
      </c>
      <c r="G35" s="687"/>
      <c r="H35" s="1012">
        <f>SUMIFS('BD CONTRATOS 15 NOV'!P:P,'BD CONTRATOS 15 NOV'!I:I,VS!A35,'BD CONTRATOS 15 NOV'!K:K,"RAMO 28")</f>
        <v>0</v>
      </c>
      <c r="I35" s="1013">
        <f>SUMIFS('BD CONTRATOS 15 NOV'!P:P,'BD CONTRATOS 15 NOV'!I:I,VS!A35,'BD CONTRATOS 15 NOV'!K:K,"ETIQUETADO")</f>
        <v>0</v>
      </c>
      <c r="J35" s="1013">
        <f>SUMIFS('BD CONTRATOS 15 NOV'!P:P,'BD CONTRATOS 15 NOV'!I:I,VS!A35,'BD CONTRATOS 15 NOV'!K:K,"RECURSO FISCAL")</f>
        <v>0</v>
      </c>
      <c r="K35" s="1012">
        <f>SUMIFS('BD CONTRATOS 15 NOV'!P:P,'BD CONTRATOS 15 NOV'!I:I,VS!A35)</f>
        <v>0</v>
      </c>
      <c r="L35" s="554"/>
      <c r="M35" s="1035" t="e">
        <f>SUMIFS(#REF!,#REF!,VS!A35)</f>
        <v>#REF!</v>
      </c>
      <c r="N35" s="1013">
        <f t="shared" si="2"/>
        <v>3639999.9999999991</v>
      </c>
      <c r="O35" s="1013">
        <v>3569999.9999999991</v>
      </c>
      <c r="P35" s="683"/>
      <c r="Q35" s="1035" t="e">
        <f t="shared" si="4"/>
        <v>#REF!</v>
      </c>
    </row>
    <row r="36" spans="1:19" x14ac:dyDescent="0.25">
      <c r="A36" s="1010" t="str">
        <f t="shared" si="1"/>
        <v>171002</v>
      </c>
      <c r="B36" s="1011" t="s">
        <v>3250</v>
      </c>
      <c r="C36" s="1012">
        <v>6500000</v>
      </c>
      <c r="D36" s="1012" t="e">
        <f>SUMIF(#REF!,VS!A36,#REF!)</f>
        <v>#REF!</v>
      </c>
      <c r="E36" s="1012" t="e">
        <f>SUMIF(#REF!,VS!A36,#REF!)</f>
        <v>#REF!</v>
      </c>
      <c r="F36" s="1012" t="e">
        <f t="shared" si="3"/>
        <v>#REF!</v>
      </c>
      <c r="G36" s="687"/>
      <c r="H36" s="1012">
        <f>SUMIFS('BD CONTRATOS 15 NOV'!P:P,'BD CONTRATOS 15 NOV'!I:I,VS!A36,'BD CONTRATOS 15 NOV'!K:K,"RAMO 28")</f>
        <v>0</v>
      </c>
      <c r="I36" s="1013">
        <f>SUMIFS('BD CONTRATOS 15 NOV'!P:P,'BD CONTRATOS 15 NOV'!I:I,VS!A36,'BD CONTRATOS 15 NOV'!K:K,"ETIQUETADO")</f>
        <v>0</v>
      </c>
      <c r="J36" s="1013">
        <f>SUMIFS('BD CONTRATOS 15 NOV'!P:P,'BD CONTRATOS 15 NOV'!I:I,VS!A36,'BD CONTRATOS 15 NOV'!K:K,"RECURSO FISCAL")</f>
        <v>0</v>
      </c>
      <c r="K36" s="1012">
        <f>SUMIFS('BD CONTRATOS 15 NOV'!P:P,'BD CONTRATOS 15 NOV'!I:I,VS!A36)</f>
        <v>0</v>
      </c>
      <c r="L36" s="554"/>
      <c r="M36" s="1035" t="e">
        <f>SUMIFS(#REF!,#REF!,VS!A36)</f>
        <v>#REF!</v>
      </c>
      <c r="N36" s="1013">
        <f t="shared" si="2"/>
        <v>6760000</v>
      </c>
      <c r="O36" s="1013">
        <v>6630000</v>
      </c>
      <c r="P36" s="683"/>
      <c r="Q36" s="1035" t="e">
        <f t="shared" si="4"/>
        <v>#REF!</v>
      </c>
    </row>
    <row r="37" spans="1:19" x14ac:dyDescent="0.25">
      <c r="A37" s="1010" t="str">
        <f t="shared" si="1"/>
        <v>171007</v>
      </c>
      <c r="B37" s="1011" t="s">
        <v>3251</v>
      </c>
      <c r="C37" s="1012">
        <v>70000</v>
      </c>
      <c r="D37" s="1012" t="e">
        <f>SUMIF(#REF!,VS!A37,#REF!)</f>
        <v>#REF!</v>
      </c>
      <c r="E37" s="1012" t="e">
        <f>SUMIF(#REF!,VS!A37,#REF!)</f>
        <v>#REF!</v>
      </c>
      <c r="F37" s="1012" t="e">
        <f t="shared" si="3"/>
        <v>#REF!</v>
      </c>
      <c r="G37" s="687"/>
      <c r="H37" s="1012">
        <f>SUMIFS('BD CONTRATOS 15 NOV'!P:P,'BD CONTRATOS 15 NOV'!I:I,VS!A37,'BD CONTRATOS 15 NOV'!K:K,"RAMO 28")</f>
        <v>0</v>
      </c>
      <c r="I37" s="1013">
        <f>SUMIFS('BD CONTRATOS 15 NOV'!P:P,'BD CONTRATOS 15 NOV'!I:I,VS!A37,'BD CONTRATOS 15 NOV'!K:K,"ETIQUETADO")</f>
        <v>0</v>
      </c>
      <c r="J37" s="1013">
        <f>SUMIFS('BD CONTRATOS 15 NOV'!P:P,'BD CONTRATOS 15 NOV'!I:I,VS!A37,'BD CONTRATOS 15 NOV'!K:K,"RECURSO FISCAL")</f>
        <v>0</v>
      </c>
      <c r="K37" s="1012">
        <f>SUMIFS('BD CONTRATOS 15 NOV'!P:P,'BD CONTRATOS 15 NOV'!I:I,VS!A37)</f>
        <v>0</v>
      </c>
      <c r="L37" s="554"/>
      <c r="M37" s="1035" t="e">
        <f>SUMIFS(#REF!,#REF!,VS!A37)</f>
        <v>#REF!</v>
      </c>
      <c r="N37" s="1013">
        <f t="shared" si="2"/>
        <v>72800</v>
      </c>
      <c r="O37" s="1013">
        <v>71400</v>
      </c>
      <c r="P37" s="683"/>
      <c r="Q37" s="1035" t="e">
        <f t="shared" si="4"/>
        <v>#REF!</v>
      </c>
    </row>
    <row r="38" spans="1:19" x14ac:dyDescent="0.25">
      <c r="A38" s="1010" t="str">
        <f t="shared" si="1"/>
        <v>171008</v>
      </c>
      <c r="B38" s="1011" t="s">
        <v>3252</v>
      </c>
      <c r="C38" s="1012">
        <v>9800000.0000000019</v>
      </c>
      <c r="D38" s="1012" t="e">
        <f>SUMIF(#REF!,VS!A38,#REF!)</f>
        <v>#REF!</v>
      </c>
      <c r="E38" s="1012" t="e">
        <f>SUMIF(#REF!,VS!A38,#REF!)</f>
        <v>#REF!</v>
      </c>
      <c r="F38" s="1012" t="e">
        <f t="shared" si="3"/>
        <v>#REF!</v>
      </c>
      <c r="G38" s="687"/>
      <c r="H38" s="1012">
        <f>SUMIFS('BD CONTRATOS 15 NOV'!P:P,'BD CONTRATOS 15 NOV'!I:I,VS!A38,'BD CONTRATOS 15 NOV'!K:K,"RAMO 28")</f>
        <v>0</v>
      </c>
      <c r="I38" s="1013">
        <f>SUMIFS('BD CONTRATOS 15 NOV'!P:P,'BD CONTRATOS 15 NOV'!I:I,VS!A38,'BD CONTRATOS 15 NOV'!K:K,"ETIQUETADO")</f>
        <v>0</v>
      </c>
      <c r="J38" s="1013">
        <f>SUMIFS('BD CONTRATOS 15 NOV'!P:P,'BD CONTRATOS 15 NOV'!I:I,VS!A38,'BD CONTRATOS 15 NOV'!K:K,"RECURSO FISCAL")</f>
        <v>0</v>
      </c>
      <c r="K38" s="1012">
        <f>SUMIFS('BD CONTRATOS 15 NOV'!P:P,'BD CONTRATOS 15 NOV'!I:I,VS!A38)</f>
        <v>0</v>
      </c>
      <c r="L38" s="554"/>
      <c r="M38" s="1035" t="e">
        <f>SUMIFS(#REF!,#REF!,VS!A38)</f>
        <v>#REF!</v>
      </c>
      <c r="N38" s="1013">
        <f t="shared" si="2"/>
        <v>10192000.000000002</v>
      </c>
      <c r="O38" s="1013">
        <v>9996000.0000000019</v>
      </c>
      <c r="P38" s="683"/>
      <c r="Q38" s="1035" t="e">
        <f t="shared" si="4"/>
        <v>#REF!</v>
      </c>
    </row>
    <row r="39" spans="1:19" x14ac:dyDescent="0.25">
      <c r="A39" s="1010" t="str">
        <f t="shared" si="1"/>
        <v>171009</v>
      </c>
      <c r="B39" s="1011" t="s">
        <v>3253</v>
      </c>
      <c r="C39" s="1012">
        <v>150000</v>
      </c>
      <c r="D39" s="1012" t="e">
        <f>SUMIF(#REF!,VS!A39,#REF!)</f>
        <v>#REF!</v>
      </c>
      <c r="E39" s="1012" t="e">
        <f>SUMIF(#REF!,VS!A39,#REF!)</f>
        <v>#REF!</v>
      </c>
      <c r="F39" s="1012" t="e">
        <f t="shared" si="3"/>
        <v>#REF!</v>
      </c>
      <c r="G39" s="687"/>
      <c r="H39" s="1012">
        <f>SUMIFS('BD CONTRATOS 15 NOV'!P:P,'BD CONTRATOS 15 NOV'!I:I,VS!A39,'BD CONTRATOS 15 NOV'!K:K,"RAMO 28")</f>
        <v>0</v>
      </c>
      <c r="I39" s="1013">
        <f>SUMIFS('BD CONTRATOS 15 NOV'!P:P,'BD CONTRATOS 15 NOV'!I:I,VS!A39,'BD CONTRATOS 15 NOV'!K:K,"ETIQUETADO")</f>
        <v>0</v>
      </c>
      <c r="J39" s="1013">
        <f>SUMIFS('BD CONTRATOS 15 NOV'!P:P,'BD CONTRATOS 15 NOV'!I:I,VS!A39,'BD CONTRATOS 15 NOV'!K:K,"RECURSO FISCAL")</f>
        <v>0</v>
      </c>
      <c r="K39" s="1012">
        <f>SUMIFS('BD CONTRATOS 15 NOV'!P:P,'BD CONTRATOS 15 NOV'!I:I,VS!A39)</f>
        <v>0</v>
      </c>
      <c r="L39" s="554"/>
      <c r="M39" s="1035" t="e">
        <f>SUMIFS(#REF!,#REF!,VS!A39)</f>
        <v>#REF!</v>
      </c>
      <c r="N39" s="1013">
        <f t="shared" si="2"/>
        <v>156000</v>
      </c>
      <c r="O39" s="1013">
        <v>153000</v>
      </c>
      <c r="P39" s="683"/>
      <c r="Q39" s="1035" t="e">
        <f t="shared" si="4"/>
        <v>#REF!</v>
      </c>
    </row>
    <row r="40" spans="1:19" s="677" customFormat="1" x14ac:dyDescent="0.25">
      <c r="A40" s="1006">
        <v>200000</v>
      </c>
      <c r="B40" s="1015" t="s">
        <v>3531</v>
      </c>
      <c r="C40" s="1016">
        <v>727295883.05999959</v>
      </c>
      <c r="D40" s="1016" t="e">
        <f t="shared" ref="D40:Q40" si="5">SUM(D41:D121)</f>
        <v>#REF!</v>
      </c>
      <c r="E40" s="1016" t="e">
        <f t="shared" si="5"/>
        <v>#REF!</v>
      </c>
      <c r="F40" s="1016" t="e">
        <f t="shared" si="5"/>
        <v>#REF!</v>
      </c>
      <c r="G40" s="1016">
        <f t="shared" si="5"/>
        <v>0</v>
      </c>
      <c r="H40" s="1016">
        <f t="shared" si="5"/>
        <v>635454415.52138531</v>
      </c>
      <c r="I40" s="1016">
        <f t="shared" si="5"/>
        <v>20263008.190000001</v>
      </c>
      <c r="J40" s="1016">
        <f t="shared" si="5"/>
        <v>25258909.090909094</v>
      </c>
      <c r="K40" s="1016">
        <f t="shared" si="5"/>
        <v>692641195.80229437</v>
      </c>
      <c r="L40" s="1016">
        <f t="shared" si="5"/>
        <v>737110741</v>
      </c>
      <c r="M40" s="1036" t="e">
        <f t="shared" si="5"/>
        <v>#REF!</v>
      </c>
      <c r="N40" s="1016">
        <f t="shared" si="5"/>
        <v>756387718.38239992</v>
      </c>
      <c r="O40" s="1016">
        <f>SUM(O41:O121)</f>
        <v>790318109.60000014</v>
      </c>
      <c r="P40" s="1016"/>
      <c r="Q40" s="1036" t="e">
        <f t="shared" si="5"/>
        <v>#REF!</v>
      </c>
      <c r="S40" s="1040"/>
    </row>
    <row r="41" spans="1:19" x14ac:dyDescent="0.25">
      <c r="A41" s="1010" t="str">
        <f t="shared" si="1"/>
        <v>211001</v>
      </c>
      <c r="B41" s="1011" t="s">
        <v>3254</v>
      </c>
      <c r="C41" s="1012">
        <v>6577264.04</v>
      </c>
      <c r="D41" s="1012" t="e">
        <f>SUMIF(#REF!,VS!A41,#REF!)</f>
        <v>#REF!</v>
      </c>
      <c r="E41" s="1012" t="e">
        <f>SUMIF(#REF!,VS!A41,#REF!)</f>
        <v>#REF!</v>
      </c>
      <c r="F41" s="1012" t="e">
        <f t="shared" si="3"/>
        <v>#REF!</v>
      </c>
      <c r="G41" s="687"/>
      <c r="H41" s="1012">
        <f>SUMIFS('BD CONTRATOS 15 NOV'!P:P,'BD CONTRATOS 15 NOV'!I:I,VS!A41,'BD CONTRATOS 15 NOV'!K:K,"RAMO 28")</f>
        <v>8000000.040000001</v>
      </c>
      <c r="I41" s="1013">
        <f>SUMIFS('BD CONTRATOS 15 NOV'!P:P,'BD CONTRATOS 15 NOV'!I:I,VS!A41,'BD CONTRATOS 15 NOV'!K:K,"ETIQUETADO")</f>
        <v>0</v>
      </c>
      <c r="J41" s="1013">
        <f>SUMIFS('BD CONTRATOS 15 NOV'!P:P,'BD CONTRATOS 15 NOV'!I:I,VS!A41,'BD CONTRATOS 15 NOV'!K:K,"RECURSO FISCAL")</f>
        <v>0</v>
      </c>
      <c r="K41" s="1012">
        <f>SUMIFS('BD CONTRATOS 15 NOV'!P:P,'BD CONTRATOS 15 NOV'!I:I,VS!A41)</f>
        <v>8000000.040000001</v>
      </c>
      <c r="L41" s="1018">
        <v>2000000</v>
      </c>
      <c r="M41" s="1035" t="e">
        <f>SUMIFS(#REF!,#REF!,VS!A41)</f>
        <v>#REF!</v>
      </c>
      <c r="N41" s="1013">
        <f t="shared" ref="N41:N72" si="6">C41*$N$1+C41</f>
        <v>6840354.6015999997</v>
      </c>
      <c r="O41" s="1013">
        <v>6840354.5999999996</v>
      </c>
      <c r="P41" s="683" t="s">
        <v>3692</v>
      </c>
      <c r="Q41" s="1035" t="e">
        <f t="shared" si="4"/>
        <v>#REF!</v>
      </c>
    </row>
    <row r="42" spans="1:19" x14ac:dyDescent="0.25">
      <c r="A42" s="1010" t="str">
        <f t="shared" si="1"/>
        <v>211002</v>
      </c>
      <c r="B42" s="1011" t="s">
        <v>3255</v>
      </c>
      <c r="C42" s="1012">
        <v>2500000</v>
      </c>
      <c r="D42" s="1012" t="e">
        <f>SUMIF(#REF!,VS!A42,#REF!)</f>
        <v>#REF!</v>
      </c>
      <c r="E42" s="1012" t="e">
        <f>SUMIF(#REF!,VS!A42,#REF!)</f>
        <v>#REF!</v>
      </c>
      <c r="F42" s="1012" t="e">
        <f t="shared" si="3"/>
        <v>#REF!</v>
      </c>
      <c r="G42" s="687"/>
      <c r="H42" s="1012">
        <f>SUMIFS('BD CONTRATOS 15 NOV'!P:P,'BD CONTRATOS 15 NOV'!I:I,VS!A42,'BD CONTRATOS 15 NOV'!K:K,"RAMO 28")</f>
        <v>2000000.04</v>
      </c>
      <c r="I42" s="1013">
        <f>SUMIFS('BD CONTRATOS 15 NOV'!P:P,'BD CONTRATOS 15 NOV'!I:I,VS!A42,'BD CONTRATOS 15 NOV'!K:K,"ETIQUETADO")</f>
        <v>0</v>
      </c>
      <c r="J42" s="1013">
        <f>SUMIFS('BD CONTRATOS 15 NOV'!P:P,'BD CONTRATOS 15 NOV'!I:I,VS!A42,'BD CONTRATOS 15 NOV'!K:K,"RECURSO FISCAL")</f>
        <v>0</v>
      </c>
      <c r="K42" s="1012">
        <f>SUMIFS('BD CONTRATOS 15 NOV'!P:P,'BD CONTRATOS 15 NOV'!I:I,VS!A42)</f>
        <v>2000000.04</v>
      </c>
      <c r="L42" s="554">
        <v>1675000</v>
      </c>
      <c r="M42" s="1035" t="e">
        <f>SUMIFS(#REF!,#REF!,VS!A42)</f>
        <v>#REF!</v>
      </c>
      <c r="N42" s="1013">
        <f t="shared" si="6"/>
        <v>2600000</v>
      </c>
      <c r="O42" s="1013">
        <v>2177500</v>
      </c>
      <c r="P42" s="683" t="s">
        <v>3693</v>
      </c>
      <c r="Q42" s="1035" t="e">
        <f t="shared" si="4"/>
        <v>#REF!</v>
      </c>
    </row>
    <row r="43" spans="1:19" x14ac:dyDescent="0.25">
      <c r="A43" s="1010" t="str">
        <f t="shared" si="1"/>
        <v>212001</v>
      </c>
      <c r="B43" s="1011" t="s">
        <v>3256</v>
      </c>
      <c r="C43" s="1012">
        <v>15000</v>
      </c>
      <c r="D43" s="1012" t="e">
        <f>SUMIF(#REF!,VS!A43,#REF!)</f>
        <v>#REF!</v>
      </c>
      <c r="E43" s="1012" t="e">
        <f>SUMIF(#REF!,VS!A43,#REF!)</f>
        <v>#REF!</v>
      </c>
      <c r="F43" s="1012" t="e">
        <f t="shared" si="3"/>
        <v>#REF!</v>
      </c>
      <c r="G43" s="687"/>
      <c r="H43" s="1012">
        <f>SUMIFS('BD CONTRATOS 15 NOV'!P:P,'BD CONTRATOS 15 NOV'!I:I,VS!A43,'BD CONTRATOS 15 NOV'!K:K,"RAMO 28")</f>
        <v>0</v>
      </c>
      <c r="I43" s="1013">
        <f>SUMIFS('BD CONTRATOS 15 NOV'!P:P,'BD CONTRATOS 15 NOV'!I:I,VS!A43,'BD CONTRATOS 15 NOV'!K:K,"ETIQUETADO")</f>
        <v>0</v>
      </c>
      <c r="J43" s="1013">
        <f>SUMIFS('BD CONTRATOS 15 NOV'!P:P,'BD CONTRATOS 15 NOV'!I:I,VS!A43,'BD CONTRATOS 15 NOV'!K:K,"RECURSO FISCAL")</f>
        <v>0</v>
      </c>
      <c r="K43" s="1012">
        <f>SUMIFS('BD CONTRATOS 15 NOV'!P:P,'BD CONTRATOS 15 NOV'!I:I,VS!A43)</f>
        <v>0</v>
      </c>
      <c r="L43" s="554"/>
      <c r="M43" s="1035" t="e">
        <f>SUMIFS(#REF!,#REF!,VS!A43)</f>
        <v>#REF!</v>
      </c>
      <c r="N43" s="1013">
        <f t="shared" si="6"/>
        <v>15600</v>
      </c>
      <c r="O43" s="1013">
        <v>0</v>
      </c>
      <c r="P43" s="683"/>
      <c r="Q43" s="1035" t="e">
        <f t="shared" si="4"/>
        <v>#REF!</v>
      </c>
    </row>
    <row r="44" spans="1:19" x14ac:dyDescent="0.25">
      <c r="A44" s="1010" t="str">
        <f t="shared" si="1"/>
        <v>212002</v>
      </c>
      <c r="B44" s="1011" t="s">
        <v>3257</v>
      </c>
      <c r="C44" s="1012">
        <v>0</v>
      </c>
      <c r="D44" s="1012" t="e">
        <f>SUMIF(#REF!,VS!A44,#REF!)</f>
        <v>#REF!</v>
      </c>
      <c r="E44" s="1012" t="e">
        <f>SUMIF(#REF!,VS!A44,#REF!)</f>
        <v>#REF!</v>
      </c>
      <c r="F44" s="1012" t="e">
        <f t="shared" si="3"/>
        <v>#REF!</v>
      </c>
      <c r="G44" s="687"/>
      <c r="H44" s="1012">
        <f>SUMIFS('BD CONTRATOS 15 NOV'!P:P,'BD CONTRATOS 15 NOV'!I:I,VS!A44,'BD CONTRATOS 15 NOV'!K:K,"RAMO 28")</f>
        <v>0</v>
      </c>
      <c r="I44" s="1013">
        <f>SUMIFS('BD CONTRATOS 15 NOV'!P:P,'BD CONTRATOS 15 NOV'!I:I,VS!A44,'BD CONTRATOS 15 NOV'!K:K,"ETIQUETADO")</f>
        <v>0</v>
      </c>
      <c r="J44" s="1013">
        <f>SUMIFS('BD CONTRATOS 15 NOV'!P:P,'BD CONTRATOS 15 NOV'!I:I,VS!A44,'BD CONTRATOS 15 NOV'!K:K,"RECURSO FISCAL")</f>
        <v>0</v>
      </c>
      <c r="K44" s="1012">
        <f>SUMIFS('BD CONTRATOS 15 NOV'!P:P,'BD CONTRATOS 15 NOV'!I:I,VS!A44)</f>
        <v>0</v>
      </c>
      <c r="L44" s="554"/>
      <c r="M44" s="1035" t="e">
        <f>SUMIFS(#REF!,#REF!,VS!A44)</f>
        <v>#REF!</v>
      </c>
      <c r="N44" s="1013">
        <f t="shared" si="6"/>
        <v>0</v>
      </c>
      <c r="O44" s="1013">
        <v>0</v>
      </c>
      <c r="P44" s="683"/>
      <c r="Q44" s="1035" t="e">
        <f t="shared" si="4"/>
        <v>#REF!</v>
      </c>
    </row>
    <row r="45" spans="1:19" x14ac:dyDescent="0.25">
      <c r="A45" s="1010" t="str">
        <f t="shared" si="1"/>
        <v>213001</v>
      </c>
      <c r="B45" s="1011" t="s">
        <v>3258</v>
      </c>
      <c r="C45" s="1012">
        <v>0</v>
      </c>
      <c r="D45" s="1012" t="e">
        <f>SUMIF(#REF!,VS!A45,#REF!)</f>
        <v>#REF!</v>
      </c>
      <c r="E45" s="1012" t="e">
        <f>SUMIF(#REF!,VS!A45,#REF!)</f>
        <v>#REF!</v>
      </c>
      <c r="F45" s="1012" t="e">
        <f t="shared" si="3"/>
        <v>#REF!</v>
      </c>
      <c r="G45" s="687"/>
      <c r="H45" s="1012">
        <f>SUMIFS('BD CONTRATOS 15 NOV'!P:P,'BD CONTRATOS 15 NOV'!I:I,VS!A45,'BD CONTRATOS 15 NOV'!K:K,"RAMO 28")</f>
        <v>0</v>
      </c>
      <c r="I45" s="1013">
        <f>SUMIFS('BD CONTRATOS 15 NOV'!P:P,'BD CONTRATOS 15 NOV'!I:I,VS!A45,'BD CONTRATOS 15 NOV'!K:K,"ETIQUETADO")</f>
        <v>0</v>
      </c>
      <c r="J45" s="1013">
        <f>SUMIFS('BD CONTRATOS 15 NOV'!P:P,'BD CONTRATOS 15 NOV'!I:I,VS!A45,'BD CONTRATOS 15 NOV'!K:K,"RECURSO FISCAL")</f>
        <v>0</v>
      </c>
      <c r="K45" s="1012">
        <f>SUMIFS('BD CONTRATOS 15 NOV'!P:P,'BD CONTRATOS 15 NOV'!I:I,VS!A45)</f>
        <v>0</v>
      </c>
      <c r="L45" s="554"/>
      <c r="M45" s="1035" t="e">
        <f>SUMIFS(#REF!,#REF!,VS!A45)</f>
        <v>#REF!</v>
      </c>
      <c r="N45" s="1013">
        <f t="shared" si="6"/>
        <v>0</v>
      </c>
      <c r="O45" s="1013">
        <v>0</v>
      </c>
      <c r="P45" s="683"/>
      <c r="Q45" s="1035" t="e">
        <f t="shared" si="4"/>
        <v>#REF!</v>
      </c>
    </row>
    <row r="46" spans="1:19" x14ac:dyDescent="0.25">
      <c r="A46" s="1010" t="str">
        <f t="shared" si="1"/>
        <v>214001</v>
      </c>
      <c r="B46" s="1011" t="s">
        <v>3259</v>
      </c>
      <c r="C46" s="1012">
        <v>5600000.0000000037</v>
      </c>
      <c r="D46" s="1012" t="e">
        <f>SUMIF(#REF!,VS!A46,#REF!)</f>
        <v>#REF!</v>
      </c>
      <c r="E46" s="1012" t="e">
        <f>SUMIF(#REF!,VS!A46,#REF!)</f>
        <v>#REF!</v>
      </c>
      <c r="F46" s="1012" t="e">
        <f t="shared" si="3"/>
        <v>#REF!</v>
      </c>
      <c r="G46" s="687"/>
      <c r="H46" s="1012">
        <f>SUMIFS('BD CONTRATOS 15 NOV'!P:P,'BD CONTRATOS 15 NOV'!I:I,VS!A46,'BD CONTRATOS 15 NOV'!K:K,"RAMO 28")</f>
        <v>7200000</v>
      </c>
      <c r="I46" s="1013">
        <f>SUMIFS('BD CONTRATOS 15 NOV'!P:P,'BD CONTRATOS 15 NOV'!I:I,VS!A46,'BD CONTRATOS 15 NOV'!K:K,"ETIQUETADO")</f>
        <v>0</v>
      </c>
      <c r="J46" s="1013">
        <f>SUMIFS('BD CONTRATOS 15 NOV'!P:P,'BD CONTRATOS 15 NOV'!I:I,VS!A46,'BD CONTRATOS 15 NOV'!K:K,"RECURSO FISCAL")</f>
        <v>0</v>
      </c>
      <c r="K46" s="1012">
        <f>SUMIFS('BD CONTRATOS 15 NOV'!P:P,'BD CONTRATOS 15 NOV'!I:I,VS!A46)</f>
        <v>7200000</v>
      </c>
      <c r="L46" s="1014">
        <v>4200000</v>
      </c>
      <c r="M46" s="1035" t="e">
        <f>SUMIFS(#REF!,#REF!,VS!A46)</f>
        <v>#REF!</v>
      </c>
      <c r="N46" s="1013">
        <f t="shared" si="6"/>
        <v>5824000.0000000037</v>
      </c>
      <c r="O46" s="1013">
        <v>5460000</v>
      </c>
      <c r="P46" s="683"/>
      <c r="Q46" s="1035" t="e">
        <f t="shared" si="4"/>
        <v>#REF!</v>
      </c>
      <c r="R46" t="s">
        <v>3704</v>
      </c>
      <c r="S46" s="678">
        <v>3000000</v>
      </c>
    </row>
    <row r="47" spans="1:19" x14ac:dyDescent="0.25">
      <c r="A47" s="1010" t="str">
        <f t="shared" si="1"/>
        <v>215001</v>
      </c>
      <c r="B47" s="1011" t="s">
        <v>3260</v>
      </c>
      <c r="C47" s="1012">
        <v>707504.62000000011</v>
      </c>
      <c r="D47" s="1012" t="e">
        <f>SUMIF(#REF!,VS!A47,#REF!)</f>
        <v>#REF!</v>
      </c>
      <c r="E47" s="1012" t="e">
        <f>SUMIF(#REF!,VS!A47,#REF!)</f>
        <v>#REF!</v>
      </c>
      <c r="F47" s="1012" t="e">
        <f t="shared" si="3"/>
        <v>#REF!</v>
      </c>
      <c r="G47" s="687"/>
      <c r="H47" s="1012">
        <f>SUMIFS('BD CONTRATOS 15 NOV'!P:P,'BD CONTRATOS 15 NOV'!I:I,VS!A47,'BD CONTRATOS 15 NOV'!K:K,"RAMO 28")</f>
        <v>0</v>
      </c>
      <c r="I47" s="1013">
        <f>SUMIFS('BD CONTRATOS 15 NOV'!P:P,'BD CONTRATOS 15 NOV'!I:I,VS!A47,'BD CONTRATOS 15 NOV'!K:K,"ETIQUETADO")</f>
        <v>0</v>
      </c>
      <c r="J47" s="1013">
        <f>SUMIFS('BD CONTRATOS 15 NOV'!P:P,'BD CONTRATOS 15 NOV'!I:I,VS!A47,'BD CONTRATOS 15 NOV'!K:K,"RECURSO FISCAL")</f>
        <v>0</v>
      </c>
      <c r="K47" s="1012">
        <f>SUMIFS('BD CONTRATOS 15 NOV'!P:P,'BD CONTRATOS 15 NOV'!I:I,VS!A47)</f>
        <v>0</v>
      </c>
      <c r="L47" s="554"/>
      <c r="M47" s="1035" t="e">
        <f>SUMIFS(#REF!,#REF!,VS!A47)</f>
        <v>#REF!</v>
      </c>
      <c r="N47" s="1013">
        <f t="shared" si="6"/>
        <v>735804.80480000016</v>
      </c>
      <c r="O47" s="1013">
        <v>735804.8</v>
      </c>
      <c r="P47" s="683"/>
      <c r="Q47" s="1035" t="e">
        <f t="shared" si="4"/>
        <v>#REF!</v>
      </c>
    </row>
    <row r="48" spans="1:19" x14ac:dyDescent="0.25">
      <c r="A48" s="1010" t="str">
        <f t="shared" si="1"/>
        <v>216001</v>
      </c>
      <c r="B48" s="1011" t="s">
        <v>3261</v>
      </c>
      <c r="C48" s="1012">
        <v>9414972.0000000019</v>
      </c>
      <c r="D48" s="1012" t="e">
        <f>SUMIF(#REF!,VS!A48,#REF!)</f>
        <v>#REF!</v>
      </c>
      <c r="E48" s="1012" t="e">
        <f>SUMIF(#REF!,VS!A48,#REF!)</f>
        <v>#REF!</v>
      </c>
      <c r="F48" s="1012" t="e">
        <f t="shared" si="3"/>
        <v>#REF!</v>
      </c>
      <c r="G48" s="687"/>
      <c r="H48" s="1012">
        <f>SUMIFS('BD CONTRATOS 15 NOV'!P:P,'BD CONTRATOS 15 NOV'!I:I,VS!A48,'BD CONTRATOS 15 NOV'!K:K,"RAMO 28")</f>
        <v>8764235.9600000009</v>
      </c>
      <c r="I48" s="1013">
        <f>SUMIFS('BD CONTRATOS 15 NOV'!P:P,'BD CONTRATOS 15 NOV'!I:I,VS!A48,'BD CONTRATOS 15 NOV'!K:K,"ETIQUETADO")</f>
        <v>0</v>
      </c>
      <c r="J48" s="1013">
        <f>SUMIFS('BD CONTRATOS 15 NOV'!P:P,'BD CONTRATOS 15 NOV'!I:I,VS!A48,'BD CONTRATOS 15 NOV'!K:K,"RECURSO FISCAL")</f>
        <v>0</v>
      </c>
      <c r="K48" s="1012">
        <f>SUMIFS('BD CONTRATOS 15 NOV'!P:P,'BD CONTRATOS 15 NOV'!I:I,VS!A48)</f>
        <v>8764235.9600000009</v>
      </c>
      <c r="L48" s="554">
        <v>2450000</v>
      </c>
      <c r="M48" s="1035" t="e">
        <f>SUMIFS(#REF!,#REF!,VS!A48)</f>
        <v>#REF!</v>
      </c>
      <c r="N48" s="1013">
        <f t="shared" si="6"/>
        <v>9791570.8800000027</v>
      </c>
      <c r="O48" s="1013">
        <v>9383588.7599999998</v>
      </c>
      <c r="P48" s="683"/>
      <c r="Q48" s="1035" t="e">
        <f t="shared" si="4"/>
        <v>#REF!</v>
      </c>
    </row>
    <row r="49" spans="1:17" x14ac:dyDescent="0.25">
      <c r="A49" s="1010" t="str">
        <f t="shared" si="1"/>
        <v>216002</v>
      </c>
      <c r="B49" s="1011" t="s">
        <v>3262</v>
      </c>
      <c r="C49" s="1012">
        <v>70846.709999999992</v>
      </c>
      <c r="D49" s="1012" t="e">
        <f>SUMIF(#REF!,VS!A49,#REF!)</f>
        <v>#REF!</v>
      </c>
      <c r="E49" s="1012" t="e">
        <f>SUMIF(#REF!,VS!A49,#REF!)</f>
        <v>#REF!</v>
      </c>
      <c r="F49" s="1012" t="e">
        <f t="shared" si="3"/>
        <v>#REF!</v>
      </c>
      <c r="G49" s="687"/>
      <c r="H49" s="1012">
        <f>SUMIFS('BD CONTRATOS 15 NOV'!P:P,'BD CONTRATOS 15 NOV'!I:I,VS!A49,'BD CONTRATOS 15 NOV'!K:K,"RAMO 28")</f>
        <v>0</v>
      </c>
      <c r="I49" s="1013">
        <f>SUMIFS('BD CONTRATOS 15 NOV'!P:P,'BD CONTRATOS 15 NOV'!I:I,VS!A49,'BD CONTRATOS 15 NOV'!K:K,"ETIQUETADO")</f>
        <v>0</v>
      </c>
      <c r="J49" s="1013">
        <f>SUMIFS('BD CONTRATOS 15 NOV'!P:P,'BD CONTRATOS 15 NOV'!I:I,VS!A49,'BD CONTRATOS 15 NOV'!K:K,"RECURSO FISCAL")</f>
        <v>0</v>
      </c>
      <c r="K49" s="1012">
        <f>SUMIFS('BD CONTRATOS 15 NOV'!P:P,'BD CONTRATOS 15 NOV'!I:I,VS!A49)</f>
        <v>0</v>
      </c>
      <c r="L49" s="554"/>
      <c r="M49" s="1035" t="e">
        <f>SUMIFS(#REF!,#REF!,VS!A49)</f>
        <v>#REF!</v>
      </c>
      <c r="N49" s="1013">
        <f t="shared" si="6"/>
        <v>73680.578399999999</v>
      </c>
      <c r="O49" s="1013">
        <v>17163.72</v>
      </c>
      <c r="P49" s="683"/>
      <c r="Q49" s="1035" t="e">
        <f t="shared" si="4"/>
        <v>#REF!</v>
      </c>
    </row>
    <row r="50" spans="1:17" x14ac:dyDescent="0.25">
      <c r="A50" s="1010" t="str">
        <f t="shared" si="1"/>
        <v>217001</v>
      </c>
      <c r="B50" s="1011" t="s">
        <v>3263</v>
      </c>
      <c r="C50" s="1012">
        <v>499999.99999999994</v>
      </c>
      <c r="D50" s="1012" t="e">
        <f>SUMIF(#REF!,VS!A50,#REF!)</f>
        <v>#REF!</v>
      </c>
      <c r="E50" s="1012" t="e">
        <f>SUMIF(#REF!,VS!A50,#REF!)</f>
        <v>#REF!</v>
      </c>
      <c r="F50" s="1012" t="e">
        <f t="shared" si="3"/>
        <v>#REF!</v>
      </c>
      <c r="G50" s="687"/>
      <c r="H50" s="1012">
        <f>SUMIFS('BD CONTRATOS 15 NOV'!P:P,'BD CONTRATOS 15 NOV'!I:I,VS!A50,'BD CONTRATOS 15 NOV'!K:K,"RAMO 28")</f>
        <v>0</v>
      </c>
      <c r="I50" s="1013">
        <f>SUMIFS('BD CONTRATOS 15 NOV'!P:P,'BD CONTRATOS 15 NOV'!I:I,VS!A50,'BD CONTRATOS 15 NOV'!K:K,"ETIQUETADO")</f>
        <v>0</v>
      </c>
      <c r="J50" s="1013">
        <f>SUMIFS('BD CONTRATOS 15 NOV'!P:P,'BD CONTRATOS 15 NOV'!I:I,VS!A50,'BD CONTRATOS 15 NOV'!K:K,"RECURSO FISCAL")</f>
        <v>0</v>
      </c>
      <c r="K50" s="1012">
        <f>SUMIFS('BD CONTRATOS 15 NOV'!P:P,'BD CONTRATOS 15 NOV'!I:I,VS!A50)</f>
        <v>0</v>
      </c>
      <c r="L50" s="554"/>
      <c r="M50" s="1035" t="e">
        <f>SUMIFS(#REF!,#REF!,VS!A50)</f>
        <v>#REF!</v>
      </c>
      <c r="N50" s="1013">
        <f t="shared" si="6"/>
        <v>519999.99999999994</v>
      </c>
      <c r="O50" s="1013">
        <v>519999.99999999994</v>
      </c>
      <c r="P50" s="683"/>
      <c r="Q50" s="1035" t="e">
        <f t="shared" si="4"/>
        <v>#REF!</v>
      </c>
    </row>
    <row r="51" spans="1:17" x14ac:dyDescent="0.25">
      <c r="A51" s="1010" t="str">
        <f t="shared" si="1"/>
        <v>217002</v>
      </c>
      <c r="B51" s="1011" t="s">
        <v>3264</v>
      </c>
      <c r="C51" s="1012">
        <v>0</v>
      </c>
      <c r="D51" s="1012" t="e">
        <f>SUMIF(#REF!,VS!A51,#REF!)</f>
        <v>#REF!</v>
      </c>
      <c r="E51" s="1012" t="e">
        <f>SUMIF(#REF!,VS!A51,#REF!)</f>
        <v>#REF!</v>
      </c>
      <c r="F51" s="1012" t="e">
        <f t="shared" si="3"/>
        <v>#REF!</v>
      </c>
      <c r="G51" s="687"/>
      <c r="H51" s="1012">
        <f>SUMIFS('BD CONTRATOS 15 NOV'!P:P,'BD CONTRATOS 15 NOV'!I:I,VS!A51,'BD CONTRATOS 15 NOV'!K:K,"RAMO 28")</f>
        <v>0</v>
      </c>
      <c r="I51" s="1013">
        <f>SUMIFS('BD CONTRATOS 15 NOV'!P:P,'BD CONTRATOS 15 NOV'!I:I,VS!A51,'BD CONTRATOS 15 NOV'!K:K,"ETIQUETADO")</f>
        <v>0</v>
      </c>
      <c r="J51" s="1013">
        <f>SUMIFS('BD CONTRATOS 15 NOV'!P:P,'BD CONTRATOS 15 NOV'!I:I,VS!A51,'BD CONTRATOS 15 NOV'!K:K,"RECURSO FISCAL")</f>
        <v>0</v>
      </c>
      <c r="K51" s="1012">
        <f>SUMIFS('BD CONTRATOS 15 NOV'!P:P,'BD CONTRATOS 15 NOV'!I:I,VS!A51)</f>
        <v>0</v>
      </c>
      <c r="L51" s="554"/>
      <c r="M51" s="1035" t="e">
        <f>SUMIFS(#REF!,#REF!,VS!A51)</f>
        <v>#REF!</v>
      </c>
      <c r="N51" s="1013">
        <f t="shared" si="6"/>
        <v>0</v>
      </c>
      <c r="O51" s="1013">
        <v>15713.49</v>
      </c>
      <c r="P51" s="683"/>
      <c r="Q51" s="1035" t="e">
        <f t="shared" si="4"/>
        <v>#REF!</v>
      </c>
    </row>
    <row r="52" spans="1:17" x14ac:dyDescent="0.25">
      <c r="A52" s="1010" t="str">
        <f t="shared" si="1"/>
        <v>218001</v>
      </c>
      <c r="B52" s="1011" t="s">
        <v>3265</v>
      </c>
      <c r="C52" s="1012">
        <v>0</v>
      </c>
      <c r="D52" s="1012" t="e">
        <f>SUMIF(#REF!,VS!A52,#REF!)</f>
        <v>#REF!</v>
      </c>
      <c r="E52" s="1012" t="e">
        <f>SUMIF(#REF!,VS!A52,#REF!)</f>
        <v>#REF!</v>
      </c>
      <c r="F52" s="1012" t="e">
        <f t="shared" si="3"/>
        <v>#REF!</v>
      </c>
      <c r="G52" s="687"/>
      <c r="H52" s="1012">
        <f>SUMIFS('BD CONTRATOS 15 NOV'!P:P,'BD CONTRATOS 15 NOV'!I:I,VS!A52,'BD CONTRATOS 15 NOV'!K:K,"RAMO 28")</f>
        <v>0</v>
      </c>
      <c r="I52" s="1013">
        <f>SUMIFS('BD CONTRATOS 15 NOV'!P:P,'BD CONTRATOS 15 NOV'!I:I,VS!A52,'BD CONTRATOS 15 NOV'!K:K,"ETIQUETADO")</f>
        <v>0</v>
      </c>
      <c r="J52" s="1013">
        <f>SUMIFS('BD CONTRATOS 15 NOV'!P:P,'BD CONTRATOS 15 NOV'!I:I,VS!A52,'BD CONTRATOS 15 NOV'!K:K,"RECURSO FISCAL")</f>
        <v>0</v>
      </c>
      <c r="K52" s="1012">
        <f>SUMIFS('BD CONTRATOS 15 NOV'!P:P,'BD CONTRATOS 15 NOV'!I:I,VS!A52)</f>
        <v>0</v>
      </c>
      <c r="L52" s="554"/>
      <c r="M52" s="1035" t="e">
        <f>SUMIFS(#REF!,#REF!,VS!A52)</f>
        <v>#REF!</v>
      </c>
      <c r="N52" s="1013">
        <f t="shared" si="6"/>
        <v>0</v>
      </c>
      <c r="O52" s="1013">
        <v>7458.22</v>
      </c>
      <c r="P52" s="683"/>
      <c r="Q52" s="1035" t="e">
        <f t="shared" si="4"/>
        <v>#REF!</v>
      </c>
    </row>
    <row r="53" spans="1:17" x14ac:dyDescent="0.25">
      <c r="A53" s="1010" t="str">
        <f t="shared" si="1"/>
        <v>221001</v>
      </c>
      <c r="B53" s="1011" t="s">
        <v>3266</v>
      </c>
      <c r="C53" s="1012">
        <v>4000000</v>
      </c>
      <c r="D53" s="1012" t="e">
        <f>SUMIF(#REF!,VS!A53,#REF!)</f>
        <v>#REF!</v>
      </c>
      <c r="E53" s="1012" t="e">
        <f>SUMIF(#REF!,VS!A53,#REF!)</f>
        <v>#REF!</v>
      </c>
      <c r="F53" s="1012" t="e">
        <f t="shared" si="3"/>
        <v>#REF!</v>
      </c>
      <c r="G53" s="687"/>
      <c r="H53" s="1012">
        <f>SUMIFS('BD CONTRATOS 15 NOV'!P:P,'BD CONTRATOS 15 NOV'!I:I,VS!A53,'BD CONTRATOS 15 NOV'!K:K,"RAMO 28")</f>
        <v>0</v>
      </c>
      <c r="I53" s="1013">
        <f>SUMIFS('BD CONTRATOS 15 NOV'!P:P,'BD CONTRATOS 15 NOV'!I:I,VS!A53,'BD CONTRATOS 15 NOV'!K:K,"ETIQUETADO")</f>
        <v>0</v>
      </c>
      <c r="J53" s="1013">
        <f>SUMIFS('BD CONTRATOS 15 NOV'!P:P,'BD CONTRATOS 15 NOV'!I:I,VS!A53,'BD CONTRATOS 15 NOV'!K:K,"RECURSO FISCAL")</f>
        <v>0</v>
      </c>
      <c r="K53" s="1012">
        <f>SUMIFS('BD CONTRATOS 15 NOV'!P:P,'BD CONTRATOS 15 NOV'!I:I,VS!A53)</f>
        <v>0</v>
      </c>
      <c r="L53" s="1019">
        <v>162400</v>
      </c>
      <c r="M53" s="1035" t="e">
        <f>SUMIFS(#REF!,#REF!,VS!A53)</f>
        <v>#REF!</v>
      </c>
      <c r="N53" s="1013">
        <f t="shared" si="6"/>
        <v>4160000</v>
      </c>
      <c r="O53" s="1013">
        <v>5799527.7699999996</v>
      </c>
      <c r="P53" s="683"/>
      <c r="Q53" s="1035" t="e">
        <f t="shared" si="4"/>
        <v>#REF!</v>
      </c>
    </row>
    <row r="54" spans="1:17" x14ac:dyDescent="0.25">
      <c r="A54" s="1010" t="str">
        <f t="shared" si="1"/>
        <v>221002</v>
      </c>
      <c r="B54" s="1011" t="s">
        <v>3267</v>
      </c>
      <c r="C54" s="1012">
        <v>650000.00000000012</v>
      </c>
      <c r="D54" s="1012" t="e">
        <f>SUMIF(#REF!,VS!A54,#REF!)</f>
        <v>#REF!</v>
      </c>
      <c r="E54" s="1012" t="e">
        <f>SUMIF(#REF!,VS!A54,#REF!)</f>
        <v>#REF!</v>
      </c>
      <c r="F54" s="1012" t="e">
        <f t="shared" si="3"/>
        <v>#REF!</v>
      </c>
      <c r="G54" s="687"/>
      <c r="H54" s="1012">
        <f>SUMIFS('BD CONTRATOS 15 NOV'!P:P,'BD CONTRATOS 15 NOV'!I:I,VS!A54,'BD CONTRATOS 15 NOV'!K:K,"RAMO 28")</f>
        <v>0</v>
      </c>
      <c r="I54" s="1013">
        <f>SUMIFS('BD CONTRATOS 15 NOV'!P:P,'BD CONTRATOS 15 NOV'!I:I,VS!A54,'BD CONTRATOS 15 NOV'!K:K,"ETIQUETADO")</f>
        <v>0</v>
      </c>
      <c r="J54" s="1013">
        <f>SUMIFS('BD CONTRATOS 15 NOV'!P:P,'BD CONTRATOS 15 NOV'!I:I,VS!A54,'BD CONTRATOS 15 NOV'!K:K,"RECURSO FISCAL")</f>
        <v>0</v>
      </c>
      <c r="K54" s="1012">
        <f>SUMIFS('BD CONTRATOS 15 NOV'!P:P,'BD CONTRATOS 15 NOV'!I:I,VS!A54)</f>
        <v>0</v>
      </c>
      <c r="L54" s="554"/>
      <c r="M54" s="1035" t="e">
        <f>SUMIFS(#REF!,#REF!,VS!A54)</f>
        <v>#REF!</v>
      </c>
      <c r="N54" s="1013">
        <f t="shared" si="6"/>
        <v>676000.00000000012</v>
      </c>
      <c r="O54" s="1013">
        <v>789528.57</v>
      </c>
      <c r="P54" s="683"/>
      <c r="Q54" s="1035" t="e">
        <f t="shared" si="4"/>
        <v>#REF!</v>
      </c>
    </row>
    <row r="55" spans="1:17" x14ac:dyDescent="0.25">
      <c r="A55" s="1010" t="str">
        <f t="shared" si="1"/>
        <v>221003</v>
      </c>
      <c r="B55" s="1011" t="s">
        <v>3268</v>
      </c>
      <c r="C55" s="1012">
        <v>1500000</v>
      </c>
      <c r="D55" s="1012" t="e">
        <f>SUMIF(#REF!,VS!A55,#REF!)</f>
        <v>#REF!</v>
      </c>
      <c r="E55" s="1012" t="e">
        <f>SUMIF(#REF!,VS!A55,#REF!)</f>
        <v>#REF!</v>
      </c>
      <c r="F55" s="1012" t="e">
        <f t="shared" si="3"/>
        <v>#REF!</v>
      </c>
      <c r="G55" s="687"/>
      <c r="H55" s="1012">
        <f>SUMIFS('BD CONTRATOS 15 NOV'!P:P,'BD CONTRATOS 15 NOV'!I:I,VS!A55,'BD CONTRATOS 15 NOV'!K:K,"RAMO 28")</f>
        <v>0</v>
      </c>
      <c r="I55" s="1013">
        <f>SUMIFS('BD CONTRATOS 15 NOV'!P:P,'BD CONTRATOS 15 NOV'!I:I,VS!A55,'BD CONTRATOS 15 NOV'!K:K,"ETIQUETADO")</f>
        <v>0</v>
      </c>
      <c r="J55" s="1013">
        <f>SUMIFS('BD CONTRATOS 15 NOV'!P:P,'BD CONTRATOS 15 NOV'!I:I,VS!A55,'BD CONTRATOS 15 NOV'!K:K,"RECURSO FISCAL")</f>
        <v>0</v>
      </c>
      <c r="K55" s="1012">
        <f>SUMIFS('BD CONTRATOS 15 NOV'!P:P,'BD CONTRATOS 15 NOV'!I:I,VS!A55)</f>
        <v>0</v>
      </c>
      <c r="L55" s="554"/>
      <c r="M55" s="1035" t="e">
        <f>SUMIFS(#REF!,#REF!,VS!A55)</f>
        <v>#REF!</v>
      </c>
      <c r="N55" s="1013">
        <f t="shared" si="6"/>
        <v>1560000</v>
      </c>
      <c r="O55" s="1013">
        <v>1560000</v>
      </c>
      <c r="P55" s="683"/>
      <c r="Q55" s="1035" t="e">
        <f t="shared" si="4"/>
        <v>#REF!</v>
      </c>
    </row>
    <row r="56" spans="1:17" x14ac:dyDescent="0.25">
      <c r="A56" s="1010" t="str">
        <f t="shared" si="1"/>
        <v>221005</v>
      </c>
      <c r="B56" s="1011" t="s">
        <v>3269</v>
      </c>
      <c r="C56" s="1012">
        <v>14000000</v>
      </c>
      <c r="D56" s="1012" t="e">
        <f>SUMIF(#REF!,VS!A56,#REF!)</f>
        <v>#REF!</v>
      </c>
      <c r="E56" s="1012" t="e">
        <f>SUMIF(#REF!,VS!A56,#REF!)</f>
        <v>#REF!</v>
      </c>
      <c r="F56" s="1012" t="e">
        <f t="shared" si="3"/>
        <v>#REF!</v>
      </c>
      <c r="G56" s="687"/>
      <c r="H56" s="1012">
        <f>SUMIFS('BD CONTRATOS 15 NOV'!P:P,'BD CONTRATOS 15 NOV'!I:I,VS!A56,'BD CONTRATOS 15 NOV'!K:K,"RAMO 28")</f>
        <v>0</v>
      </c>
      <c r="I56" s="1013">
        <f>SUMIFS('BD CONTRATOS 15 NOV'!P:P,'BD CONTRATOS 15 NOV'!I:I,VS!A56,'BD CONTRATOS 15 NOV'!K:K,"ETIQUETADO")</f>
        <v>0</v>
      </c>
      <c r="J56" s="1013">
        <f>SUMIFS('BD CONTRATOS 15 NOV'!P:P,'BD CONTRATOS 15 NOV'!I:I,VS!A56,'BD CONTRATOS 15 NOV'!K:K,"RECURSO FISCAL")</f>
        <v>0</v>
      </c>
      <c r="K56" s="1012">
        <f>SUMIFS('BD CONTRATOS 15 NOV'!P:P,'BD CONTRATOS 15 NOV'!I:I,VS!A56)</f>
        <v>0</v>
      </c>
      <c r="L56" s="554"/>
      <c r="M56" s="1035" t="e">
        <f>SUMIFS(#REF!,#REF!,VS!A56)</f>
        <v>#REF!</v>
      </c>
      <c r="N56" s="1013">
        <f t="shared" si="6"/>
        <v>14560000</v>
      </c>
      <c r="O56" s="1013">
        <v>13000000</v>
      </c>
      <c r="P56" s="683"/>
      <c r="Q56" s="1035" t="e">
        <f t="shared" si="4"/>
        <v>#REF!</v>
      </c>
    </row>
    <row r="57" spans="1:17" x14ac:dyDescent="0.25">
      <c r="A57" s="1010" t="str">
        <f t="shared" si="1"/>
        <v>221006</v>
      </c>
      <c r="B57" s="1011" t="s">
        <v>3270</v>
      </c>
      <c r="C57" s="1012">
        <v>35000</v>
      </c>
      <c r="D57" s="1012" t="e">
        <f>SUMIF(#REF!,VS!A57,#REF!)</f>
        <v>#REF!</v>
      </c>
      <c r="E57" s="1012" t="e">
        <f>SUMIF(#REF!,VS!A57,#REF!)</f>
        <v>#REF!</v>
      </c>
      <c r="F57" s="1012" t="e">
        <f t="shared" si="3"/>
        <v>#REF!</v>
      </c>
      <c r="G57" s="687"/>
      <c r="H57" s="1012">
        <f>SUMIFS('BD CONTRATOS 15 NOV'!P:P,'BD CONTRATOS 15 NOV'!I:I,VS!A57,'BD CONTRATOS 15 NOV'!K:K,"RAMO 28")</f>
        <v>0</v>
      </c>
      <c r="I57" s="1013">
        <f>SUMIFS('BD CONTRATOS 15 NOV'!P:P,'BD CONTRATOS 15 NOV'!I:I,VS!A57,'BD CONTRATOS 15 NOV'!K:K,"ETIQUETADO")</f>
        <v>0</v>
      </c>
      <c r="J57" s="1013">
        <f>SUMIFS('BD CONTRATOS 15 NOV'!P:P,'BD CONTRATOS 15 NOV'!I:I,VS!A57,'BD CONTRATOS 15 NOV'!K:K,"RECURSO FISCAL")</f>
        <v>0</v>
      </c>
      <c r="K57" s="1012">
        <f>SUMIFS('BD CONTRATOS 15 NOV'!P:P,'BD CONTRATOS 15 NOV'!I:I,VS!A57)</f>
        <v>0</v>
      </c>
      <c r="L57" s="554"/>
      <c r="M57" s="1035" t="e">
        <f>SUMIFS(#REF!,#REF!,VS!A57)</f>
        <v>#REF!</v>
      </c>
      <c r="N57" s="1013">
        <f t="shared" si="6"/>
        <v>36400</v>
      </c>
      <c r="O57" s="1013">
        <v>0</v>
      </c>
      <c r="P57" s="683"/>
      <c r="Q57" s="1035" t="e">
        <f t="shared" si="4"/>
        <v>#REF!</v>
      </c>
    </row>
    <row r="58" spans="1:17" x14ac:dyDescent="0.25">
      <c r="A58" s="1010" t="str">
        <f t="shared" si="1"/>
        <v>221007</v>
      </c>
      <c r="B58" s="1011" t="s">
        <v>3271</v>
      </c>
      <c r="C58" s="1012">
        <v>15000</v>
      </c>
      <c r="D58" s="1012" t="e">
        <f>SUMIF(#REF!,VS!A58,#REF!)</f>
        <v>#REF!</v>
      </c>
      <c r="E58" s="1012" t="e">
        <f>SUMIF(#REF!,VS!A58,#REF!)</f>
        <v>#REF!</v>
      </c>
      <c r="F58" s="1012" t="e">
        <f t="shared" si="3"/>
        <v>#REF!</v>
      </c>
      <c r="G58" s="687"/>
      <c r="H58" s="1012">
        <f>SUMIFS('BD CONTRATOS 15 NOV'!P:P,'BD CONTRATOS 15 NOV'!I:I,VS!A58,'BD CONTRATOS 15 NOV'!K:K,"RAMO 28")</f>
        <v>0</v>
      </c>
      <c r="I58" s="1013">
        <f>SUMIFS('BD CONTRATOS 15 NOV'!P:P,'BD CONTRATOS 15 NOV'!I:I,VS!A58,'BD CONTRATOS 15 NOV'!K:K,"ETIQUETADO")</f>
        <v>0</v>
      </c>
      <c r="J58" s="1013">
        <f>SUMIFS('BD CONTRATOS 15 NOV'!P:P,'BD CONTRATOS 15 NOV'!I:I,VS!A58,'BD CONTRATOS 15 NOV'!K:K,"RECURSO FISCAL")</f>
        <v>0</v>
      </c>
      <c r="K58" s="1012">
        <f>SUMIFS('BD CONTRATOS 15 NOV'!P:P,'BD CONTRATOS 15 NOV'!I:I,VS!A58)</f>
        <v>0</v>
      </c>
      <c r="L58" s="554"/>
      <c r="M58" s="1035" t="e">
        <f>SUMIFS(#REF!,#REF!,VS!A58)</f>
        <v>#REF!</v>
      </c>
      <c r="N58" s="1013">
        <f t="shared" si="6"/>
        <v>15600</v>
      </c>
      <c r="O58" s="1013">
        <v>0</v>
      </c>
      <c r="P58" s="683"/>
      <c r="Q58" s="1035" t="e">
        <f t="shared" si="4"/>
        <v>#REF!</v>
      </c>
    </row>
    <row r="59" spans="1:17" x14ac:dyDescent="0.25">
      <c r="A59" s="1010" t="str">
        <f t="shared" si="1"/>
        <v>221008</v>
      </c>
      <c r="B59" s="1011" t="s">
        <v>3272</v>
      </c>
      <c r="C59" s="1012">
        <v>0</v>
      </c>
      <c r="D59" s="1012" t="e">
        <f>SUMIF(#REF!,VS!A59,#REF!)</f>
        <v>#REF!</v>
      </c>
      <c r="E59" s="1012" t="e">
        <f>SUMIF(#REF!,VS!A59,#REF!)</f>
        <v>#REF!</v>
      </c>
      <c r="F59" s="1012" t="e">
        <f t="shared" si="3"/>
        <v>#REF!</v>
      </c>
      <c r="G59" s="687"/>
      <c r="H59" s="1012">
        <f>SUMIFS('BD CONTRATOS 15 NOV'!P:P,'BD CONTRATOS 15 NOV'!I:I,VS!A59,'BD CONTRATOS 15 NOV'!K:K,"RAMO 28")</f>
        <v>0</v>
      </c>
      <c r="I59" s="1013">
        <f>SUMIFS('BD CONTRATOS 15 NOV'!P:P,'BD CONTRATOS 15 NOV'!I:I,VS!A59,'BD CONTRATOS 15 NOV'!K:K,"ETIQUETADO")</f>
        <v>0</v>
      </c>
      <c r="J59" s="1013">
        <f>SUMIFS('BD CONTRATOS 15 NOV'!P:P,'BD CONTRATOS 15 NOV'!I:I,VS!A59,'BD CONTRATOS 15 NOV'!K:K,"RECURSO FISCAL")</f>
        <v>0</v>
      </c>
      <c r="K59" s="1012">
        <f>SUMIFS('BD CONTRATOS 15 NOV'!P:P,'BD CONTRATOS 15 NOV'!I:I,VS!A59)</f>
        <v>0</v>
      </c>
      <c r="L59" s="554"/>
      <c r="M59" s="1035" t="e">
        <f>SUMIFS(#REF!,#REF!,VS!A59)</f>
        <v>#REF!</v>
      </c>
      <c r="N59" s="1013">
        <f t="shared" si="6"/>
        <v>0</v>
      </c>
      <c r="O59" s="1013">
        <v>120222.3</v>
      </c>
      <c r="P59" s="683"/>
      <c r="Q59" s="1035" t="e">
        <f t="shared" si="4"/>
        <v>#REF!</v>
      </c>
    </row>
    <row r="60" spans="1:17" x14ac:dyDescent="0.25">
      <c r="A60" s="1010" t="str">
        <f t="shared" si="1"/>
        <v>222001</v>
      </c>
      <c r="B60" s="1011" t="s">
        <v>3273</v>
      </c>
      <c r="C60" s="1012">
        <v>357133.24000000005</v>
      </c>
      <c r="D60" s="1012" t="e">
        <f>SUMIF(#REF!,VS!A60,#REF!)</f>
        <v>#REF!</v>
      </c>
      <c r="E60" s="1012" t="e">
        <f>SUMIF(#REF!,VS!A60,#REF!)</f>
        <v>#REF!</v>
      </c>
      <c r="F60" s="1012" t="e">
        <f t="shared" si="3"/>
        <v>#REF!</v>
      </c>
      <c r="G60" s="687"/>
      <c r="H60" s="1012">
        <f>SUMIFS('BD CONTRATOS 15 NOV'!P:P,'BD CONTRATOS 15 NOV'!I:I,VS!A60,'BD CONTRATOS 15 NOV'!K:K,"RAMO 28")</f>
        <v>0</v>
      </c>
      <c r="I60" s="1013">
        <f>SUMIFS('BD CONTRATOS 15 NOV'!P:P,'BD CONTRATOS 15 NOV'!I:I,VS!A60,'BD CONTRATOS 15 NOV'!K:K,"ETIQUETADO")</f>
        <v>0</v>
      </c>
      <c r="J60" s="1013">
        <f>SUMIFS('BD CONTRATOS 15 NOV'!P:P,'BD CONTRATOS 15 NOV'!I:I,VS!A60,'BD CONTRATOS 15 NOV'!K:K,"RECURSO FISCAL")</f>
        <v>0</v>
      </c>
      <c r="K60" s="1012">
        <f>SUMIFS('BD CONTRATOS 15 NOV'!P:P,'BD CONTRATOS 15 NOV'!I:I,VS!A60)</f>
        <v>0</v>
      </c>
      <c r="L60" s="554"/>
      <c r="M60" s="1035" t="e">
        <f>SUMIFS(#REF!,#REF!,VS!A60)</f>
        <v>#REF!</v>
      </c>
      <c r="N60" s="1013">
        <f t="shared" si="6"/>
        <v>371418.56960000005</v>
      </c>
      <c r="O60" s="1013">
        <v>371418.57</v>
      </c>
      <c r="P60" s="683"/>
      <c r="Q60" s="1035" t="e">
        <f t="shared" si="4"/>
        <v>#REF!</v>
      </c>
    </row>
    <row r="61" spans="1:17" x14ac:dyDescent="0.25">
      <c r="A61" s="1010" t="str">
        <f t="shared" si="1"/>
        <v>223001</v>
      </c>
      <c r="B61" s="1011" t="s">
        <v>3274</v>
      </c>
      <c r="C61" s="1012">
        <v>769196.48999999987</v>
      </c>
      <c r="D61" s="1012" t="e">
        <f>SUMIF(#REF!,VS!A61,#REF!)</f>
        <v>#REF!</v>
      </c>
      <c r="E61" s="1012" t="e">
        <f>SUMIF(#REF!,VS!A61,#REF!)</f>
        <v>#REF!</v>
      </c>
      <c r="F61" s="1012" t="e">
        <f t="shared" si="3"/>
        <v>#REF!</v>
      </c>
      <c r="G61" s="687"/>
      <c r="H61" s="1012">
        <f>SUMIFS('BD CONTRATOS 15 NOV'!P:P,'BD CONTRATOS 15 NOV'!I:I,VS!A61,'BD CONTRATOS 15 NOV'!K:K,"RAMO 28")</f>
        <v>0</v>
      </c>
      <c r="I61" s="1013">
        <f>SUMIFS('BD CONTRATOS 15 NOV'!P:P,'BD CONTRATOS 15 NOV'!I:I,VS!A61,'BD CONTRATOS 15 NOV'!K:K,"ETIQUETADO")</f>
        <v>0</v>
      </c>
      <c r="J61" s="1013">
        <f>SUMIFS('BD CONTRATOS 15 NOV'!P:P,'BD CONTRATOS 15 NOV'!I:I,VS!A61,'BD CONTRATOS 15 NOV'!K:K,"RECURSO FISCAL")</f>
        <v>0</v>
      </c>
      <c r="K61" s="1012">
        <f>SUMIFS('BD CONTRATOS 15 NOV'!P:P,'BD CONTRATOS 15 NOV'!I:I,VS!A61)</f>
        <v>0</v>
      </c>
      <c r="L61" s="554"/>
      <c r="M61" s="1035" t="e">
        <f>SUMIFS(#REF!,#REF!,VS!A61)</f>
        <v>#REF!</v>
      </c>
      <c r="N61" s="1013">
        <f t="shared" si="6"/>
        <v>799964.34959999984</v>
      </c>
      <c r="O61" s="1013">
        <v>799964.35</v>
      </c>
      <c r="P61" s="683"/>
      <c r="Q61" s="1035" t="e">
        <f t="shared" si="4"/>
        <v>#REF!</v>
      </c>
    </row>
    <row r="62" spans="1:17" ht="30" x14ac:dyDescent="0.25">
      <c r="A62" s="1010" t="str">
        <f t="shared" si="1"/>
        <v>241001</v>
      </c>
      <c r="B62" s="1011" t="s">
        <v>3275</v>
      </c>
      <c r="C62" s="1012">
        <v>3754118.2699999991</v>
      </c>
      <c r="D62" s="1012" t="e">
        <f>SUMIF(#REF!,VS!A62,#REF!)</f>
        <v>#REF!</v>
      </c>
      <c r="E62" s="1012" t="e">
        <f>SUMIF(#REF!,VS!A62,#REF!)</f>
        <v>#REF!</v>
      </c>
      <c r="F62" s="1012" t="e">
        <f t="shared" si="3"/>
        <v>#REF!</v>
      </c>
      <c r="G62" s="687"/>
      <c r="H62" s="1012">
        <f>SUMIFS('BD CONTRATOS 15 NOV'!P:P,'BD CONTRATOS 15 NOV'!I:I,VS!A62,'BD CONTRATOS 15 NOV'!K:K,"RAMO 28")</f>
        <v>0</v>
      </c>
      <c r="I62" s="1013">
        <f>SUMIFS('BD CONTRATOS 15 NOV'!P:P,'BD CONTRATOS 15 NOV'!I:I,VS!A62,'BD CONTRATOS 15 NOV'!K:K,"ETIQUETADO")</f>
        <v>0</v>
      </c>
      <c r="J62" s="1013">
        <f>SUMIFS('BD CONTRATOS 15 NOV'!P:P,'BD CONTRATOS 15 NOV'!I:I,VS!A62,'BD CONTRATOS 15 NOV'!K:K,"RECURSO FISCAL")</f>
        <v>0</v>
      </c>
      <c r="K62" s="1012">
        <f>SUMIFS('BD CONTRATOS 15 NOV'!P:P,'BD CONTRATOS 15 NOV'!I:I,VS!A62)</f>
        <v>0</v>
      </c>
      <c r="L62" s="554">
        <v>4500000</v>
      </c>
      <c r="M62" s="1035" t="e">
        <f>SUMIFS(#REF!,#REF!,VS!A62)</f>
        <v>#REF!</v>
      </c>
      <c r="N62" s="1013">
        <f t="shared" si="6"/>
        <v>3904283.0007999991</v>
      </c>
      <c r="O62" s="1013">
        <v>5348111.59</v>
      </c>
      <c r="P62" s="683" t="s">
        <v>3694</v>
      </c>
      <c r="Q62" s="1035" t="e">
        <f t="shared" si="4"/>
        <v>#REF!</v>
      </c>
    </row>
    <row r="63" spans="1:17" ht="30" x14ac:dyDescent="0.25">
      <c r="A63" s="1010" t="str">
        <f t="shared" si="1"/>
        <v>242001</v>
      </c>
      <c r="B63" s="1011" t="s">
        <v>3276</v>
      </c>
      <c r="C63" s="1012">
        <v>11101232.01</v>
      </c>
      <c r="D63" s="1012" t="e">
        <f>SUMIF(#REF!,VS!A63,#REF!)</f>
        <v>#REF!</v>
      </c>
      <c r="E63" s="1012" t="e">
        <f>SUMIF(#REF!,VS!A63,#REF!)</f>
        <v>#REF!</v>
      </c>
      <c r="F63" s="1012" t="e">
        <f t="shared" si="3"/>
        <v>#REF!</v>
      </c>
      <c r="G63" s="687"/>
      <c r="H63" s="1012">
        <f>SUMIFS('BD CONTRATOS 15 NOV'!P:P,'BD CONTRATOS 15 NOV'!I:I,VS!A63,'BD CONTRATOS 15 NOV'!K:K,"RAMO 28")</f>
        <v>0</v>
      </c>
      <c r="I63" s="1013">
        <f>SUMIFS('BD CONTRATOS 15 NOV'!P:P,'BD CONTRATOS 15 NOV'!I:I,VS!A63,'BD CONTRATOS 15 NOV'!K:K,"ETIQUETADO")</f>
        <v>0</v>
      </c>
      <c r="J63" s="1013">
        <f>SUMIFS('BD CONTRATOS 15 NOV'!P:P,'BD CONTRATOS 15 NOV'!I:I,VS!A63,'BD CONTRATOS 15 NOV'!K:K,"RECURSO FISCAL")</f>
        <v>0</v>
      </c>
      <c r="K63" s="1012">
        <f>SUMIFS('BD CONTRATOS 15 NOV'!P:P,'BD CONTRATOS 15 NOV'!I:I,VS!A63)</f>
        <v>0</v>
      </c>
      <c r="L63" s="554">
        <v>10500000</v>
      </c>
      <c r="M63" s="1035" t="e">
        <f>SUMIFS(#REF!,#REF!,VS!A63)</f>
        <v>#REF!</v>
      </c>
      <c r="N63" s="1013">
        <f t="shared" si="6"/>
        <v>11545281.2904</v>
      </c>
      <c r="O63" s="1013">
        <v>13265436.880000001</v>
      </c>
      <c r="P63" s="683" t="s">
        <v>3694</v>
      </c>
      <c r="Q63" s="1035" t="e">
        <f t="shared" si="4"/>
        <v>#REF!</v>
      </c>
    </row>
    <row r="64" spans="1:17" x14ac:dyDescent="0.25">
      <c r="A64" s="1010" t="str">
        <f t="shared" si="1"/>
        <v>242002</v>
      </c>
      <c r="B64" s="1011" t="s">
        <v>3277</v>
      </c>
      <c r="C64" s="1012">
        <v>75000000</v>
      </c>
      <c r="D64" s="1012" t="e">
        <f>SUMIF(#REF!,VS!A64,#REF!)</f>
        <v>#REF!</v>
      </c>
      <c r="E64" s="1012" t="e">
        <f>SUMIF(#REF!,VS!A64,#REF!)</f>
        <v>#REF!</v>
      </c>
      <c r="F64" s="1012" t="e">
        <f t="shared" si="3"/>
        <v>#REF!</v>
      </c>
      <c r="G64" s="687"/>
      <c r="H64" s="1012">
        <f>SUMIFS('BD CONTRATOS 15 NOV'!P:P,'BD CONTRATOS 15 NOV'!I:I,VS!A64,'BD CONTRATOS 15 NOV'!K:K,"RAMO 28")</f>
        <v>74851320</v>
      </c>
      <c r="I64" s="1013">
        <f>SUMIFS('BD CONTRATOS 15 NOV'!P:P,'BD CONTRATOS 15 NOV'!I:I,VS!A64,'BD CONTRATOS 15 NOV'!K:K,"ETIQUETADO")</f>
        <v>0</v>
      </c>
      <c r="J64" s="1013">
        <f>SUMIFS('BD CONTRATOS 15 NOV'!P:P,'BD CONTRATOS 15 NOV'!I:I,VS!A64,'BD CONTRATOS 15 NOV'!K:K,"RECURSO FISCAL")</f>
        <v>0</v>
      </c>
      <c r="K64" s="1012">
        <f>SUMIFS('BD CONTRATOS 15 NOV'!P:P,'BD CONTRATOS 15 NOV'!I:I,VS!A64)</f>
        <v>74851320</v>
      </c>
      <c r="L64" s="554">
        <v>120000000</v>
      </c>
      <c r="M64" s="1035" t="e">
        <f>SUMIFS(#REF!,#REF!,VS!A64)</f>
        <v>#REF!</v>
      </c>
      <c r="N64" s="1013">
        <f t="shared" si="6"/>
        <v>78000000</v>
      </c>
      <c r="O64" s="1013">
        <v>90000000</v>
      </c>
      <c r="P64" s="683" t="s">
        <v>3695</v>
      </c>
      <c r="Q64" s="1035" t="e">
        <f t="shared" si="4"/>
        <v>#REF!</v>
      </c>
    </row>
    <row r="65" spans="1:17" x14ac:dyDescent="0.25">
      <c r="A65" s="1010" t="str">
        <f t="shared" si="1"/>
        <v>243001</v>
      </c>
      <c r="B65" s="1011" t="s">
        <v>3278</v>
      </c>
      <c r="C65" s="1012">
        <v>180648.32000000001</v>
      </c>
      <c r="D65" s="1012" t="e">
        <f>SUMIF(#REF!,VS!A65,#REF!)</f>
        <v>#REF!</v>
      </c>
      <c r="E65" s="1012" t="e">
        <f>SUMIF(#REF!,VS!A65,#REF!)</f>
        <v>#REF!</v>
      </c>
      <c r="F65" s="1012" t="e">
        <f t="shared" si="3"/>
        <v>#REF!</v>
      </c>
      <c r="G65" s="687"/>
      <c r="H65" s="1012">
        <f>SUMIFS('BD CONTRATOS 15 NOV'!P:P,'BD CONTRATOS 15 NOV'!I:I,VS!A65,'BD CONTRATOS 15 NOV'!K:K,"RAMO 28")</f>
        <v>0</v>
      </c>
      <c r="I65" s="1013">
        <f>SUMIFS('BD CONTRATOS 15 NOV'!P:P,'BD CONTRATOS 15 NOV'!I:I,VS!A65,'BD CONTRATOS 15 NOV'!K:K,"ETIQUETADO")</f>
        <v>0</v>
      </c>
      <c r="J65" s="1013">
        <f>SUMIFS('BD CONTRATOS 15 NOV'!P:P,'BD CONTRATOS 15 NOV'!I:I,VS!A65,'BD CONTRATOS 15 NOV'!K:K,"RECURSO FISCAL")</f>
        <v>0</v>
      </c>
      <c r="K65" s="1012">
        <f>SUMIFS('BD CONTRATOS 15 NOV'!P:P,'BD CONTRATOS 15 NOV'!I:I,VS!A65)</f>
        <v>0</v>
      </c>
      <c r="L65" s="554"/>
      <c r="M65" s="1035" t="e">
        <f>SUMIFS(#REF!,#REF!,VS!A65)</f>
        <v>#REF!</v>
      </c>
      <c r="N65" s="1013">
        <f t="shared" si="6"/>
        <v>187874.25280000002</v>
      </c>
      <c r="O65" s="1013">
        <v>168436.85</v>
      </c>
      <c r="P65" s="683"/>
      <c r="Q65" s="1035" t="e">
        <f t="shared" si="4"/>
        <v>#REF!</v>
      </c>
    </row>
    <row r="66" spans="1:17" x14ac:dyDescent="0.25">
      <c r="A66" s="1010" t="str">
        <f t="shared" si="1"/>
        <v>244001</v>
      </c>
      <c r="B66" s="1011" t="s">
        <v>3279</v>
      </c>
      <c r="C66" s="1012">
        <v>1672580.58</v>
      </c>
      <c r="D66" s="1012" t="e">
        <f>SUMIF(#REF!,VS!A66,#REF!)</f>
        <v>#REF!</v>
      </c>
      <c r="E66" s="1012" t="e">
        <f>SUMIF(#REF!,VS!A66,#REF!)</f>
        <v>#REF!</v>
      </c>
      <c r="F66" s="1012" t="e">
        <f t="shared" si="3"/>
        <v>#REF!</v>
      </c>
      <c r="G66" s="687"/>
      <c r="H66" s="1012">
        <f>SUMIFS('BD CONTRATOS 15 NOV'!P:P,'BD CONTRATOS 15 NOV'!I:I,VS!A66,'BD CONTRATOS 15 NOV'!K:K,"RAMO 28")</f>
        <v>0</v>
      </c>
      <c r="I66" s="1013">
        <f>SUMIFS('BD CONTRATOS 15 NOV'!P:P,'BD CONTRATOS 15 NOV'!I:I,VS!A66,'BD CONTRATOS 15 NOV'!K:K,"ETIQUETADO")</f>
        <v>0</v>
      </c>
      <c r="J66" s="1013">
        <f>SUMIFS('BD CONTRATOS 15 NOV'!P:P,'BD CONTRATOS 15 NOV'!I:I,VS!A66,'BD CONTRATOS 15 NOV'!K:K,"RECURSO FISCAL")</f>
        <v>0</v>
      </c>
      <c r="K66" s="1012">
        <f>SUMIFS('BD CONTRATOS 15 NOV'!P:P,'BD CONTRATOS 15 NOV'!I:I,VS!A66)</f>
        <v>0</v>
      </c>
      <c r="L66" s="554"/>
      <c r="M66" s="1035" t="e">
        <f>SUMIFS(#REF!,#REF!,VS!A66)</f>
        <v>#REF!</v>
      </c>
      <c r="N66" s="1013">
        <f t="shared" si="6"/>
        <v>1739483.8032</v>
      </c>
      <c r="O66" s="1013">
        <v>991950.22</v>
      </c>
      <c r="P66" s="683"/>
      <c r="Q66" s="1035" t="e">
        <f t="shared" si="4"/>
        <v>#REF!</v>
      </c>
    </row>
    <row r="67" spans="1:17" x14ac:dyDescent="0.25">
      <c r="A67" s="1010" t="str">
        <f t="shared" si="1"/>
        <v>245001</v>
      </c>
      <c r="B67" s="1011" t="s">
        <v>3280</v>
      </c>
      <c r="C67" s="1012">
        <v>0</v>
      </c>
      <c r="D67" s="1012" t="e">
        <f>SUMIF(#REF!,VS!A67,#REF!)</f>
        <v>#REF!</v>
      </c>
      <c r="E67" s="1012" t="e">
        <f>SUMIF(#REF!,VS!A67,#REF!)</f>
        <v>#REF!</v>
      </c>
      <c r="F67" s="1012" t="e">
        <f t="shared" si="3"/>
        <v>#REF!</v>
      </c>
      <c r="G67" s="687"/>
      <c r="H67" s="1012">
        <f>SUMIFS('BD CONTRATOS 15 NOV'!P:P,'BD CONTRATOS 15 NOV'!I:I,VS!A67,'BD CONTRATOS 15 NOV'!K:K,"RAMO 28")</f>
        <v>0</v>
      </c>
      <c r="I67" s="1013">
        <f>SUMIFS('BD CONTRATOS 15 NOV'!P:P,'BD CONTRATOS 15 NOV'!I:I,VS!A67,'BD CONTRATOS 15 NOV'!K:K,"ETIQUETADO")</f>
        <v>0</v>
      </c>
      <c r="J67" s="1013">
        <f>SUMIFS('BD CONTRATOS 15 NOV'!P:P,'BD CONTRATOS 15 NOV'!I:I,VS!A67,'BD CONTRATOS 15 NOV'!K:K,"RECURSO FISCAL")</f>
        <v>0</v>
      </c>
      <c r="K67" s="1012">
        <f>SUMIFS('BD CONTRATOS 15 NOV'!P:P,'BD CONTRATOS 15 NOV'!I:I,VS!A67)</f>
        <v>0</v>
      </c>
      <c r="L67" s="554"/>
      <c r="M67" s="1035" t="e">
        <f>SUMIFS(#REF!,#REF!,VS!A67)</f>
        <v>#REF!</v>
      </c>
      <c r="N67" s="1013">
        <f t="shared" si="6"/>
        <v>0</v>
      </c>
      <c r="O67" s="1013">
        <v>39816.28</v>
      </c>
      <c r="P67" s="683"/>
      <c r="Q67" s="1035" t="e">
        <f t="shared" si="4"/>
        <v>#REF!</v>
      </c>
    </row>
    <row r="68" spans="1:17" x14ac:dyDescent="0.25">
      <c r="A68" s="1010" t="str">
        <f t="shared" si="1"/>
        <v>246001</v>
      </c>
      <c r="B68" s="1011" t="s">
        <v>3281</v>
      </c>
      <c r="C68" s="1012">
        <v>9934899.3200000003</v>
      </c>
      <c r="D68" s="1012" t="e">
        <f>SUMIF(#REF!,VS!A68,#REF!)</f>
        <v>#REF!</v>
      </c>
      <c r="E68" s="1012" t="e">
        <f>SUMIF(#REF!,VS!A68,#REF!)</f>
        <v>#REF!</v>
      </c>
      <c r="F68" s="1012" t="e">
        <f t="shared" si="3"/>
        <v>#REF!</v>
      </c>
      <c r="G68" s="687"/>
      <c r="H68" s="1012">
        <f>SUMIFS('BD CONTRATOS 15 NOV'!P:P,'BD CONTRATOS 15 NOV'!I:I,VS!A68,'BD CONTRATOS 15 NOV'!K:K,"RAMO 28")</f>
        <v>1109331.82</v>
      </c>
      <c r="I68" s="1013">
        <f>SUMIFS('BD CONTRATOS 15 NOV'!P:P,'BD CONTRATOS 15 NOV'!I:I,VS!A68,'BD CONTRATOS 15 NOV'!K:K,"ETIQUETADO")</f>
        <v>0</v>
      </c>
      <c r="J68" s="1013">
        <f>SUMIFS('BD CONTRATOS 15 NOV'!P:P,'BD CONTRATOS 15 NOV'!I:I,VS!A68,'BD CONTRATOS 15 NOV'!K:K,"RECURSO FISCAL")</f>
        <v>0</v>
      </c>
      <c r="K68" s="1012">
        <f>SUMIFS('BD CONTRATOS 15 NOV'!P:P,'BD CONTRATOS 15 NOV'!I:I,VS!A68)</f>
        <v>1109331.82</v>
      </c>
      <c r="L68" s="554">
        <v>9320000</v>
      </c>
      <c r="M68" s="1035" t="e">
        <f>SUMIFS(#REF!,#REF!,VS!A68)</f>
        <v>#REF!</v>
      </c>
      <c r="N68" s="1013">
        <f t="shared" si="6"/>
        <v>10332295.2928</v>
      </c>
      <c r="O68" s="1013">
        <v>10928389.25</v>
      </c>
      <c r="P68" s="683" t="s">
        <v>3696</v>
      </c>
      <c r="Q68" s="1035" t="e">
        <f t="shared" si="4"/>
        <v>#REF!</v>
      </c>
    </row>
    <row r="69" spans="1:17" x14ac:dyDescent="0.25">
      <c r="A69" s="1010" t="str">
        <f t="shared" ref="A69:A133" si="7">MID(B69,1,6)</f>
        <v>247001</v>
      </c>
      <c r="B69" s="1011" t="s">
        <v>3282</v>
      </c>
      <c r="C69" s="1012">
        <v>9880398.7200000007</v>
      </c>
      <c r="D69" s="1012" t="e">
        <f>SUMIF(#REF!,VS!A69,#REF!)</f>
        <v>#REF!</v>
      </c>
      <c r="E69" s="1012" t="e">
        <f>SUMIF(#REF!,VS!A69,#REF!)</f>
        <v>#REF!</v>
      </c>
      <c r="F69" s="1012" t="e">
        <f t="shared" ref="F69:F132" si="8">D69-E69</f>
        <v>#REF!</v>
      </c>
      <c r="G69" s="687"/>
      <c r="H69" s="1012">
        <f>SUMIFS('BD CONTRATOS 15 NOV'!P:P,'BD CONTRATOS 15 NOV'!I:I,VS!A69,'BD CONTRATOS 15 NOV'!K:K,"RAMO 28")</f>
        <v>0</v>
      </c>
      <c r="I69" s="1013">
        <f>SUMIFS('BD CONTRATOS 15 NOV'!P:P,'BD CONTRATOS 15 NOV'!I:I,VS!A69,'BD CONTRATOS 15 NOV'!K:K,"ETIQUETADO")</f>
        <v>0</v>
      </c>
      <c r="J69" s="1013">
        <f>SUMIFS('BD CONTRATOS 15 NOV'!P:P,'BD CONTRATOS 15 NOV'!I:I,VS!A69,'BD CONTRATOS 15 NOV'!K:K,"RECURSO FISCAL")</f>
        <v>0</v>
      </c>
      <c r="K69" s="1012">
        <f>SUMIFS('BD CONTRATOS 15 NOV'!P:P,'BD CONTRATOS 15 NOV'!I:I,VS!A69)</f>
        <v>0</v>
      </c>
      <c r="L69" s="554">
        <v>9700000</v>
      </c>
      <c r="M69" s="1035" t="e">
        <f>SUMIFS(#REF!,#REF!,VS!A69)</f>
        <v>#REF!</v>
      </c>
      <c r="N69" s="1013">
        <f t="shared" si="6"/>
        <v>10275614.6688</v>
      </c>
      <c r="O69" s="1013">
        <v>10868438.59</v>
      </c>
      <c r="P69" s="683"/>
      <c r="Q69" s="1035" t="e">
        <f t="shared" ref="Q69:Q132" si="9">O69-M69</f>
        <v>#REF!</v>
      </c>
    </row>
    <row r="70" spans="1:17" x14ac:dyDescent="0.25">
      <c r="A70" s="1010" t="str">
        <f t="shared" si="7"/>
        <v>248001</v>
      </c>
      <c r="B70" s="1011" t="s">
        <v>3283</v>
      </c>
      <c r="C70" s="1012">
        <v>492921.67999999993</v>
      </c>
      <c r="D70" s="1012" t="e">
        <f>SUMIF(#REF!,VS!A70,#REF!)</f>
        <v>#REF!</v>
      </c>
      <c r="E70" s="1012" t="e">
        <f>SUMIF(#REF!,VS!A70,#REF!)</f>
        <v>#REF!</v>
      </c>
      <c r="F70" s="1012" t="e">
        <f t="shared" si="8"/>
        <v>#REF!</v>
      </c>
      <c r="G70" s="687"/>
      <c r="H70" s="1012">
        <f>SUMIFS('BD CONTRATOS 15 NOV'!P:P,'BD CONTRATOS 15 NOV'!I:I,VS!A70,'BD CONTRATOS 15 NOV'!K:K,"RAMO 28")</f>
        <v>0</v>
      </c>
      <c r="I70" s="1013">
        <f>SUMIFS('BD CONTRATOS 15 NOV'!P:P,'BD CONTRATOS 15 NOV'!I:I,VS!A70,'BD CONTRATOS 15 NOV'!K:K,"ETIQUETADO")</f>
        <v>0</v>
      </c>
      <c r="J70" s="1013">
        <f>SUMIFS('BD CONTRATOS 15 NOV'!P:P,'BD CONTRATOS 15 NOV'!I:I,VS!A70,'BD CONTRATOS 15 NOV'!K:K,"RECURSO FISCAL")</f>
        <v>0</v>
      </c>
      <c r="K70" s="1012">
        <f>SUMIFS('BD CONTRATOS 15 NOV'!P:P,'BD CONTRATOS 15 NOV'!I:I,VS!A70)</f>
        <v>0</v>
      </c>
      <c r="L70" s="554"/>
      <c r="M70" s="1035" t="e">
        <f>SUMIFS(#REF!,#REF!,VS!A70)</f>
        <v>#REF!</v>
      </c>
      <c r="N70" s="1013">
        <f t="shared" si="6"/>
        <v>512638.54719999991</v>
      </c>
      <c r="O70" s="1013">
        <v>315709.94</v>
      </c>
      <c r="P70" s="683"/>
      <c r="Q70" s="1035" t="e">
        <f t="shared" si="9"/>
        <v>#REF!</v>
      </c>
    </row>
    <row r="71" spans="1:17" x14ac:dyDescent="0.25">
      <c r="A71" s="1010" t="str">
        <f t="shared" si="7"/>
        <v>249001</v>
      </c>
      <c r="B71" s="1011" t="s">
        <v>3284</v>
      </c>
      <c r="C71" s="1012">
        <v>700374.58999999985</v>
      </c>
      <c r="D71" s="1012" t="e">
        <f>SUMIF(#REF!,VS!A71,#REF!)</f>
        <v>#REF!</v>
      </c>
      <c r="E71" s="1012" t="e">
        <f>SUMIF(#REF!,VS!A71,#REF!)</f>
        <v>#REF!</v>
      </c>
      <c r="F71" s="1012" t="e">
        <f t="shared" si="8"/>
        <v>#REF!</v>
      </c>
      <c r="G71" s="687"/>
      <c r="H71" s="1012">
        <f>SUMIFS('BD CONTRATOS 15 NOV'!P:P,'BD CONTRATOS 15 NOV'!I:I,VS!A71,'BD CONTRATOS 15 NOV'!K:K,"RAMO 28")</f>
        <v>0</v>
      </c>
      <c r="I71" s="1013">
        <f>SUMIFS('BD CONTRATOS 15 NOV'!P:P,'BD CONTRATOS 15 NOV'!I:I,VS!A71,'BD CONTRATOS 15 NOV'!K:K,"ETIQUETADO")</f>
        <v>0</v>
      </c>
      <c r="J71" s="1013">
        <f>SUMIFS('BD CONTRATOS 15 NOV'!P:P,'BD CONTRATOS 15 NOV'!I:I,VS!A71,'BD CONTRATOS 15 NOV'!K:K,"RECURSO FISCAL")</f>
        <v>0</v>
      </c>
      <c r="K71" s="1012">
        <f>SUMIFS('BD CONTRATOS 15 NOV'!P:P,'BD CONTRATOS 15 NOV'!I:I,VS!A71)</f>
        <v>0</v>
      </c>
      <c r="L71" s="554"/>
      <c r="M71" s="1035" t="e">
        <f>SUMIFS(#REF!,#REF!,VS!A71)</f>
        <v>#REF!</v>
      </c>
      <c r="N71" s="1013">
        <f t="shared" si="6"/>
        <v>728389.57359999989</v>
      </c>
      <c r="O71" s="1013">
        <v>801228.53</v>
      </c>
      <c r="P71" s="683"/>
      <c r="Q71" s="1035" t="e">
        <f t="shared" si="9"/>
        <v>#REF!</v>
      </c>
    </row>
    <row r="72" spans="1:17" x14ac:dyDescent="0.25">
      <c r="A72" s="1010" t="str">
        <f t="shared" si="7"/>
        <v>249002</v>
      </c>
      <c r="B72" s="1011" t="s">
        <v>3285</v>
      </c>
      <c r="C72" s="1012">
        <v>36000000.000000007</v>
      </c>
      <c r="D72" s="1012" t="e">
        <f>SUMIF(#REF!,VS!A72,#REF!)</f>
        <v>#REF!</v>
      </c>
      <c r="E72" s="1012" t="e">
        <f>SUMIF(#REF!,VS!A72,#REF!)</f>
        <v>#REF!</v>
      </c>
      <c r="F72" s="1012" t="e">
        <f t="shared" si="8"/>
        <v>#REF!</v>
      </c>
      <c r="G72" s="687"/>
      <c r="H72" s="1012">
        <f>SUMIFS('BD CONTRATOS 15 NOV'!P:P,'BD CONTRATOS 15 NOV'!I:I,VS!A72,'BD CONTRATOS 15 NOV'!K:K,"RAMO 28")</f>
        <v>39272727.272727273</v>
      </c>
      <c r="I72" s="1013">
        <f>SUMIFS('BD CONTRATOS 15 NOV'!P:P,'BD CONTRATOS 15 NOV'!I:I,VS!A72,'BD CONTRATOS 15 NOV'!K:K,"ETIQUETADO")</f>
        <v>0</v>
      </c>
      <c r="J72" s="1013">
        <f>SUMIFS('BD CONTRATOS 15 NOV'!P:P,'BD CONTRATOS 15 NOV'!I:I,VS!A72,'BD CONTRATOS 15 NOV'!K:K,"RECURSO FISCAL")</f>
        <v>0</v>
      </c>
      <c r="K72" s="1012">
        <f>SUMIFS('BD CONTRATOS 15 NOV'!P:P,'BD CONTRATOS 15 NOV'!I:I,VS!A72)</f>
        <v>39272727.272727273</v>
      </c>
      <c r="L72" s="554">
        <v>36000000</v>
      </c>
      <c r="M72" s="1035" t="e">
        <f>SUMIFS(#REF!,#REF!,VS!A72)</f>
        <v>#REF!</v>
      </c>
      <c r="N72" s="1013">
        <f t="shared" si="6"/>
        <v>37440000.000000007</v>
      </c>
      <c r="O72" s="1013">
        <v>33000000</v>
      </c>
      <c r="P72" s="683" t="s">
        <v>3697</v>
      </c>
      <c r="Q72" s="1035" t="e">
        <f t="shared" si="9"/>
        <v>#REF!</v>
      </c>
    </row>
    <row r="73" spans="1:17" x14ac:dyDescent="0.25">
      <c r="A73" s="1010" t="str">
        <f t="shared" si="7"/>
        <v>249003</v>
      </c>
      <c r="B73" s="1011" t="s">
        <v>3286</v>
      </c>
      <c r="C73" s="1012">
        <v>9000000.0000000019</v>
      </c>
      <c r="D73" s="1012" t="e">
        <f>SUMIF(#REF!,VS!A73,#REF!)</f>
        <v>#REF!</v>
      </c>
      <c r="E73" s="1012" t="e">
        <f>SUMIF(#REF!,VS!A73,#REF!)</f>
        <v>#REF!</v>
      </c>
      <c r="F73" s="1012" t="e">
        <f t="shared" si="8"/>
        <v>#REF!</v>
      </c>
      <c r="G73" s="687"/>
      <c r="H73" s="1012">
        <f>SUMIFS('BD CONTRATOS 15 NOV'!P:P,'BD CONTRATOS 15 NOV'!I:I,VS!A73,'BD CONTRATOS 15 NOV'!K:K,"RAMO 28")</f>
        <v>23000000</v>
      </c>
      <c r="I73" s="1013">
        <f>SUMIFS('BD CONTRATOS 15 NOV'!P:P,'BD CONTRATOS 15 NOV'!I:I,VS!A73,'BD CONTRATOS 15 NOV'!K:K,"ETIQUETADO")</f>
        <v>0</v>
      </c>
      <c r="J73" s="1013">
        <f>SUMIFS('BD CONTRATOS 15 NOV'!P:P,'BD CONTRATOS 15 NOV'!I:I,VS!A73,'BD CONTRATOS 15 NOV'!K:K,"RECURSO FISCAL")</f>
        <v>0</v>
      </c>
      <c r="K73" s="1012">
        <f>SUMIFS('BD CONTRATOS 15 NOV'!P:P,'BD CONTRATOS 15 NOV'!I:I,VS!A73)</f>
        <v>23000000</v>
      </c>
      <c r="L73" s="1018">
        <v>6000000</v>
      </c>
      <c r="M73" s="1035" t="e">
        <f>SUMIFS(#REF!,#REF!,VS!A73)</f>
        <v>#REF!</v>
      </c>
      <c r="N73" s="1013">
        <f t="shared" ref="N73:N104" si="10">C73*$N$1+C73</f>
        <v>9360000.0000000019</v>
      </c>
      <c r="O73" s="1013">
        <v>9360000.0000000019</v>
      </c>
      <c r="P73" s="683"/>
      <c r="Q73" s="1035" t="e">
        <f t="shared" si="9"/>
        <v>#REF!</v>
      </c>
    </row>
    <row r="74" spans="1:17" x14ac:dyDescent="0.25">
      <c r="A74" s="1010" t="str">
        <f t="shared" si="7"/>
        <v>249004</v>
      </c>
      <c r="B74" s="1011" t="s">
        <v>3287</v>
      </c>
      <c r="C74" s="1012">
        <v>1003766.7899999999</v>
      </c>
      <c r="D74" s="1012" t="e">
        <f>SUMIF(#REF!,VS!A74,#REF!)</f>
        <v>#REF!</v>
      </c>
      <c r="E74" s="1012" t="e">
        <f>SUMIF(#REF!,VS!A74,#REF!)</f>
        <v>#REF!</v>
      </c>
      <c r="F74" s="1012" t="e">
        <f t="shared" si="8"/>
        <v>#REF!</v>
      </c>
      <c r="G74" s="687"/>
      <c r="H74" s="1012">
        <f>SUMIFS('BD CONTRATOS 15 NOV'!P:P,'BD CONTRATOS 15 NOV'!I:I,VS!A74,'BD CONTRATOS 15 NOV'!K:K,"RAMO 28")</f>
        <v>6000000</v>
      </c>
      <c r="I74" s="1013">
        <f>SUMIFS('BD CONTRATOS 15 NOV'!P:P,'BD CONTRATOS 15 NOV'!I:I,VS!A74,'BD CONTRATOS 15 NOV'!K:K,"ETIQUETADO")</f>
        <v>0</v>
      </c>
      <c r="J74" s="1013">
        <f>SUMIFS('BD CONTRATOS 15 NOV'!P:P,'BD CONTRATOS 15 NOV'!I:I,VS!A74,'BD CONTRATOS 15 NOV'!K:K,"RECURSO FISCAL")</f>
        <v>0</v>
      </c>
      <c r="K74" s="1012">
        <f>SUMIFS('BD CONTRATOS 15 NOV'!P:P,'BD CONTRATOS 15 NOV'!I:I,VS!A74)</f>
        <v>6000000</v>
      </c>
      <c r="L74" s="554"/>
      <c r="M74" s="1035" t="e">
        <f>SUMIFS(#REF!,#REF!,VS!A74)</f>
        <v>#REF!</v>
      </c>
      <c r="N74" s="1013">
        <f t="shared" si="10"/>
        <v>1043917.4615999999</v>
      </c>
      <c r="O74" s="1013">
        <v>5709229.9299999997</v>
      </c>
      <c r="P74" s="683"/>
      <c r="Q74" s="1035" t="e">
        <f t="shared" si="9"/>
        <v>#REF!</v>
      </c>
    </row>
    <row r="75" spans="1:17" x14ac:dyDescent="0.25">
      <c r="A75" s="1010" t="str">
        <f t="shared" si="7"/>
        <v>249005</v>
      </c>
      <c r="B75" s="1011" t="s">
        <v>3288</v>
      </c>
      <c r="C75" s="1012">
        <v>14421523.699999999</v>
      </c>
      <c r="D75" s="1012" t="e">
        <f>SUMIF(#REF!,VS!A75,#REF!)</f>
        <v>#REF!</v>
      </c>
      <c r="E75" s="1012" t="e">
        <f>SUMIF(#REF!,VS!A75,#REF!)</f>
        <v>#REF!</v>
      </c>
      <c r="F75" s="1012" t="e">
        <f t="shared" si="8"/>
        <v>#REF!</v>
      </c>
      <c r="G75" s="687"/>
      <c r="H75" s="1012">
        <f>SUMIFS('BD CONTRATOS 15 NOV'!P:P,'BD CONTRATOS 15 NOV'!I:I,VS!A75,'BD CONTRATOS 15 NOV'!K:K,"RAMO 28")</f>
        <v>8874654.5899999999</v>
      </c>
      <c r="I75" s="1013">
        <f>SUMIFS('BD CONTRATOS 15 NOV'!P:P,'BD CONTRATOS 15 NOV'!I:I,VS!A75,'BD CONTRATOS 15 NOV'!K:K,"ETIQUETADO")</f>
        <v>0</v>
      </c>
      <c r="J75" s="1013">
        <f>SUMIFS('BD CONTRATOS 15 NOV'!P:P,'BD CONTRATOS 15 NOV'!I:I,VS!A75,'BD CONTRATOS 15 NOV'!K:K,"RECURSO FISCAL")</f>
        <v>0</v>
      </c>
      <c r="K75" s="1012">
        <f>SUMIFS('BD CONTRATOS 15 NOV'!P:P,'BD CONTRATOS 15 NOV'!I:I,VS!A75)</f>
        <v>8874654.5899999999</v>
      </c>
      <c r="L75" s="554">
        <v>10560000</v>
      </c>
      <c r="M75" s="1035" t="e">
        <f>SUMIFS(#REF!,#REF!,VS!A75)</f>
        <v>#REF!</v>
      </c>
      <c r="N75" s="1013">
        <f t="shared" si="10"/>
        <v>14998384.648</v>
      </c>
      <c r="O75" s="1013">
        <v>11616000.000000002</v>
      </c>
      <c r="P75" s="683"/>
      <c r="Q75" s="1035" t="e">
        <f t="shared" si="9"/>
        <v>#REF!</v>
      </c>
    </row>
    <row r="76" spans="1:17" x14ac:dyDescent="0.25">
      <c r="A76" s="1010" t="str">
        <f t="shared" si="7"/>
        <v>249006</v>
      </c>
      <c r="B76" s="1011" t="s">
        <v>3289</v>
      </c>
      <c r="C76" s="1012">
        <v>6461220.370000001</v>
      </c>
      <c r="D76" s="1012" t="e">
        <f>SUMIF(#REF!,VS!A76,#REF!)</f>
        <v>#REF!</v>
      </c>
      <c r="E76" s="1012" t="e">
        <f>SUMIF(#REF!,VS!A76,#REF!)</f>
        <v>#REF!</v>
      </c>
      <c r="F76" s="1012" t="e">
        <f t="shared" si="8"/>
        <v>#REF!</v>
      </c>
      <c r="G76" s="687"/>
      <c r="H76" s="1012">
        <f>SUMIFS('BD CONTRATOS 15 NOV'!P:P,'BD CONTRATOS 15 NOV'!I:I,VS!A76,'BD CONTRATOS 15 NOV'!K:K,"RAMO 28")</f>
        <v>4437327.3</v>
      </c>
      <c r="I76" s="1013">
        <f>SUMIFS('BD CONTRATOS 15 NOV'!P:P,'BD CONTRATOS 15 NOV'!I:I,VS!A76,'BD CONTRATOS 15 NOV'!K:K,"ETIQUETADO")</f>
        <v>0</v>
      </c>
      <c r="J76" s="1013">
        <f>SUMIFS('BD CONTRATOS 15 NOV'!P:P,'BD CONTRATOS 15 NOV'!I:I,VS!A76,'BD CONTRATOS 15 NOV'!K:K,"RECURSO FISCAL")</f>
        <v>0</v>
      </c>
      <c r="K76" s="1012">
        <f>SUMIFS('BD CONTRATOS 15 NOV'!P:P,'BD CONTRATOS 15 NOV'!I:I,VS!A76)</f>
        <v>4437327.3</v>
      </c>
      <c r="L76" s="554">
        <v>5280000</v>
      </c>
      <c r="M76" s="1035" t="e">
        <f>SUMIFS(#REF!,#REF!,VS!A76)</f>
        <v>#REF!</v>
      </c>
      <c r="N76" s="1013">
        <f t="shared" si="10"/>
        <v>6719669.1848000009</v>
      </c>
      <c r="O76" s="1013">
        <v>5808000.0000000009</v>
      </c>
      <c r="P76" s="683"/>
      <c r="Q76" s="1035" t="e">
        <f t="shared" si="9"/>
        <v>#REF!</v>
      </c>
    </row>
    <row r="77" spans="1:17" x14ac:dyDescent="0.25">
      <c r="A77" s="1010" t="str">
        <f t="shared" si="7"/>
        <v>249007</v>
      </c>
      <c r="B77" s="1011" t="s">
        <v>3290</v>
      </c>
      <c r="C77" s="1012">
        <v>1222498.1599999999</v>
      </c>
      <c r="D77" s="1012" t="e">
        <f>SUMIF(#REF!,VS!A77,#REF!)</f>
        <v>#REF!</v>
      </c>
      <c r="E77" s="1012" t="e">
        <f>SUMIF(#REF!,VS!A77,#REF!)</f>
        <v>#REF!</v>
      </c>
      <c r="F77" s="1012" t="e">
        <f t="shared" si="8"/>
        <v>#REF!</v>
      </c>
      <c r="G77" s="687"/>
      <c r="H77" s="1012">
        <f>SUMIFS('BD CONTRATOS 15 NOV'!P:P,'BD CONTRATOS 15 NOV'!I:I,VS!A77,'BD CONTRATOS 15 NOV'!K:K,"RAMO 28")</f>
        <v>0</v>
      </c>
      <c r="I77" s="1013">
        <f>SUMIFS('BD CONTRATOS 15 NOV'!P:P,'BD CONTRATOS 15 NOV'!I:I,VS!A77,'BD CONTRATOS 15 NOV'!K:K,"ETIQUETADO")</f>
        <v>0</v>
      </c>
      <c r="J77" s="1013">
        <f>SUMIFS('BD CONTRATOS 15 NOV'!P:P,'BD CONTRATOS 15 NOV'!I:I,VS!A77,'BD CONTRATOS 15 NOV'!K:K,"RECURSO FISCAL")</f>
        <v>0</v>
      </c>
      <c r="K77" s="1012">
        <f>SUMIFS('BD CONTRATOS 15 NOV'!P:P,'BD CONTRATOS 15 NOV'!I:I,VS!A77)</f>
        <v>0</v>
      </c>
      <c r="L77" s="554"/>
      <c r="M77" s="1035" t="e">
        <f>SUMIFS(#REF!,#REF!,VS!A77)</f>
        <v>#REF!</v>
      </c>
      <c r="N77" s="1013">
        <f t="shared" si="10"/>
        <v>1271398.0863999999</v>
      </c>
      <c r="O77" s="1013">
        <v>1271398.0900000001</v>
      </c>
      <c r="P77" s="683"/>
      <c r="Q77" s="1035" t="e">
        <f t="shared" si="9"/>
        <v>#REF!</v>
      </c>
    </row>
    <row r="78" spans="1:17" x14ac:dyDescent="0.25">
      <c r="A78" s="1010" t="str">
        <f t="shared" si="7"/>
        <v>249008</v>
      </c>
      <c r="B78" s="1011" t="s">
        <v>3291</v>
      </c>
      <c r="C78" s="1012">
        <v>824627.30999999994</v>
      </c>
      <c r="D78" s="1012" t="e">
        <f>SUMIF(#REF!,VS!A78,#REF!)</f>
        <v>#REF!</v>
      </c>
      <c r="E78" s="1012" t="e">
        <f>SUMIF(#REF!,VS!A78,#REF!)</f>
        <v>#REF!</v>
      </c>
      <c r="F78" s="1012" t="e">
        <f t="shared" si="8"/>
        <v>#REF!</v>
      </c>
      <c r="G78" s="687"/>
      <c r="H78" s="1012">
        <f>SUMIFS('BD CONTRATOS 15 NOV'!P:P,'BD CONTRATOS 15 NOV'!I:I,VS!A78,'BD CONTRATOS 15 NOV'!K:K,"RAMO 28")</f>
        <v>0</v>
      </c>
      <c r="I78" s="1013">
        <f>SUMIFS('BD CONTRATOS 15 NOV'!P:P,'BD CONTRATOS 15 NOV'!I:I,VS!A78,'BD CONTRATOS 15 NOV'!K:K,"ETIQUETADO")</f>
        <v>0</v>
      </c>
      <c r="J78" s="1013">
        <f>SUMIFS('BD CONTRATOS 15 NOV'!P:P,'BD CONTRATOS 15 NOV'!I:I,VS!A78,'BD CONTRATOS 15 NOV'!K:K,"RECURSO FISCAL")</f>
        <v>0</v>
      </c>
      <c r="K78" s="1012">
        <f>SUMIFS('BD CONTRATOS 15 NOV'!P:P,'BD CONTRATOS 15 NOV'!I:I,VS!A78)</f>
        <v>0</v>
      </c>
      <c r="L78" s="554"/>
      <c r="M78" s="1035" t="e">
        <f>SUMIFS(#REF!,#REF!,VS!A78)</f>
        <v>#REF!</v>
      </c>
      <c r="N78" s="1013">
        <f t="shared" si="10"/>
        <v>857612.4023999999</v>
      </c>
      <c r="O78" s="1013">
        <v>857612.4</v>
      </c>
      <c r="P78" s="683"/>
      <c r="Q78" s="1035" t="e">
        <f t="shared" si="9"/>
        <v>#REF!</v>
      </c>
    </row>
    <row r="79" spans="1:17" x14ac:dyDescent="0.25">
      <c r="A79" s="1010" t="str">
        <f t="shared" si="7"/>
        <v>249009</v>
      </c>
      <c r="B79" s="1011" t="s">
        <v>3292</v>
      </c>
      <c r="C79" s="1012">
        <v>0</v>
      </c>
      <c r="D79" s="1012" t="e">
        <f>SUMIF(#REF!,VS!A79,#REF!)</f>
        <v>#REF!</v>
      </c>
      <c r="E79" s="1012" t="e">
        <f>SUMIF(#REF!,VS!A79,#REF!)</f>
        <v>#REF!</v>
      </c>
      <c r="F79" s="1012" t="e">
        <f t="shared" si="8"/>
        <v>#REF!</v>
      </c>
      <c r="G79" s="687"/>
      <c r="H79" s="1012">
        <f>SUMIFS('BD CONTRATOS 15 NOV'!P:P,'BD CONTRATOS 15 NOV'!I:I,VS!A79,'BD CONTRATOS 15 NOV'!K:K,"RAMO 28")</f>
        <v>0</v>
      </c>
      <c r="I79" s="1013">
        <f>SUMIFS('BD CONTRATOS 15 NOV'!P:P,'BD CONTRATOS 15 NOV'!I:I,VS!A79,'BD CONTRATOS 15 NOV'!K:K,"ETIQUETADO")</f>
        <v>0</v>
      </c>
      <c r="J79" s="1013">
        <f>SUMIFS('BD CONTRATOS 15 NOV'!P:P,'BD CONTRATOS 15 NOV'!I:I,VS!A79,'BD CONTRATOS 15 NOV'!K:K,"RECURSO FISCAL")</f>
        <v>0</v>
      </c>
      <c r="K79" s="1012">
        <f>SUMIFS('BD CONTRATOS 15 NOV'!P:P,'BD CONTRATOS 15 NOV'!I:I,VS!A79)</f>
        <v>0</v>
      </c>
      <c r="L79" s="554"/>
      <c r="M79" s="1035" t="e">
        <f>SUMIFS(#REF!,#REF!,VS!A79)</f>
        <v>#REF!</v>
      </c>
      <c r="N79" s="1013">
        <f t="shared" si="10"/>
        <v>0</v>
      </c>
      <c r="O79" s="1013">
        <v>1812341.12</v>
      </c>
      <c r="P79" s="683"/>
      <c r="Q79" s="1035" t="e">
        <f t="shared" si="9"/>
        <v>#REF!</v>
      </c>
    </row>
    <row r="80" spans="1:17" x14ac:dyDescent="0.25">
      <c r="A80" s="1010" t="str">
        <f t="shared" si="7"/>
        <v>249010</v>
      </c>
      <c r="B80" s="1011" t="s">
        <v>3293</v>
      </c>
      <c r="C80" s="1012">
        <v>0</v>
      </c>
      <c r="D80" s="1012" t="e">
        <f>SUMIF(#REF!,VS!A80,#REF!)</f>
        <v>#REF!</v>
      </c>
      <c r="E80" s="1012" t="e">
        <f>SUMIF(#REF!,VS!A80,#REF!)</f>
        <v>#REF!</v>
      </c>
      <c r="F80" s="1012" t="e">
        <f t="shared" si="8"/>
        <v>#REF!</v>
      </c>
      <c r="G80" s="687"/>
      <c r="H80" s="1012">
        <f>SUMIFS('BD CONTRATOS 15 NOV'!P:P,'BD CONTRATOS 15 NOV'!I:I,VS!A80,'BD CONTRATOS 15 NOV'!K:K,"RAMO 28")</f>
        <v>0</v>
      </c>
      <c r="I80" s="1013">
        <f>SUMIFS('BD CONTRATOS 15 NOV'!P:P,'BD CONTRATOS 15 NOV'!I:I,VS!A80,'BD CONTRATOS 15 NOV'!K:K,"ETIQUETADO")</f>
        <v>0</v>
      </c>
      <c r="J80" s="1013">
        <f>SUMIFS('BD CONTRATOS 15 NOV'!P:P,'BD CONTRATOS 15 NOV'!I:I,VS!A80,'BD CONTRATOS 15 NOV'!K:K,"RECURSO FISCAL")</f>
        <v>0</v>
      </c>
      <c r="K80" s="1012">
        <f>SUMIFS('BD CONTRATOS 15 NOV'!P:P,'BD CONTRATOS 15 NOV'!I:I,VS!A80)</f>
        <v>0</v>
      </c>
      <c r="L80" s="554"/>
      <c r="M80" s="1035" t="e">
        <f>SUMIFS(#REF!,#REF!,VS!A80)</f>
        <v>#REF!</v>
      </c>
      <c r="N80" s="1013">
        <f t="shared" si="10"/>
        <v>0</v>
      </c>
      <c r="O80" s="1013">
        <v>12808.26</v>
      </c>
      <c r="P80" s="683"/>
      <c r="Q80" s="1035" t="e">
        <f t="shared" si="9"/>
        <v>#REF!</v>
      </c>
    </row>
    <row r="81" spans="1:19" x14ac:dyDescent="0.25">
      <c r="A81" s="1010" t="str">
        <f t="shared" si="7"/>
        <v>252001</v>
      </c>
      <c r="B81" s="1011" t="s">
        <v>3294</v>
      </c>
      <c r="C81" s="1012">
        <v>12000000.000000002</v>
      </c>
      <c r="D81" s="1012" t="e">
        <f>SUMIF(#REF!,VS!A81,#REF!)</f>
        <v>#REF!</v>
      </c>
      <c r="E81" s="1012" t="e">
        <f>SUMIF(#REF!,VS!A81,#REF!)</f>
        <v>#REF!</v>
      </c>
      <c r="F81" s="1012" t="e">
        <f t="shared" si="8"/>
        <v>#REF!</v>
      </c>
      <c r="G81" s="687"/>
      <c r="H81" s="1012">
        <f>SUMIFS('BD CONTRATOS 15 NOV'!P:P,'BD CONTRATOS 15 NOV'!I:I,VS!A81,'BD CONTRATOS 15 NOV'!K:K,"RAMO 28")</f>
        <v>13090909.09090909</v>
      </c>
      <c r="I81" s="1013">
        <f>SUMIFS('BD CONTRATOS 15 NOV'!P:P,'BD CONTRATOS 15 NOV'!I:I,VS!A81,'BD CONTRATOS 15 NOV'!K:K,"ETIQUETADO")</f>
        <v>0</v>
      </c>
      <c r="J81" s="1013">
        <f>SUMIFS('BD CONTRATOS 15 NOV'!P:P,'BD CONTRATOS 15 NOV'!I:I,VS!A81,'BD CONTRATOS 15 NOV'!K:K,"RECURSO FISCAL")</f>
        <v>0</v>
      </c>
      <c r="K81" s="1012">
        <f>SUMIFS('BD CONTRATOS 15 NOV'!P:P,'BD CONTRATOS 15 NOV'!I:I,VS!A81)</f>
        <v>13090909.09090909</v>
      </c>
      <c r="L81" s="554">
        <v>12000000</v>
      </c>
      <c r="M81" s="1035" t="e">
        <f>SUMIFS(#REF!,#REF!,VS!A81)</f>
        <v>#REF!</v>
      </c>
      <c r="N81" s="1013">
        <f t="shared" si="10"/>
        <v>12480000.000000002</v>
      </c>
      <c r="O81" s="1013">
        <v>12480000</v>
      </c>
      <c r="P81" s="683"/>
      <c r="Q81" s="1035" t="e">
        <f t="shared" si="9"/>
        <v>#REF!</v>
      </c>
    </row>
    <row r="82" spans="1:19" s="740" customFormat="1" x14ac:dyDescent="0.25">
      <c r="A82" s="1020" t="str">
        <f t="shared" si="7"/>
        <v>253001</v>
      </c>
      <c r="B82" s="1021" t="s">
        <v>3295</v>
      </c>
      <c r="C82" s="554">
        <v>169999999.99999997</v>
      </c>
      <c r="D82" s="554" t="e">
        <f>SUMIF(#REF!,VS!A82,#REF!)</f>
        <v>#REF!</v>
      </c>
      <c r="E82" s="554" t="e">
        <f>SUMIF(#REF!,VS!A82,#REF!)</f>
        <v>#REF!</v>
      </c>
      <c r="F82" s="554" t="e">
        <f t="shared" si="8"/>
        <v>#REF!</v>
      </c>
      <c r="G82" s="1022"/>
      <c r="H82" s="554">
        <f>SUMIFS('BD CONTRATOS 15 NOV'!P:P,'BD CONTRATOS 15 NOV'!I:I,VS!A82,'BD CONTRATOS 15 NOV'!K:K,"RAMO 28")</f>
        <v>173333333.33333331</v>
      </c>
      <c r="I82" s="1023">
        <f>SUMIFS('BD CONTRATOS 15 NOV'!P:P,'BD CONTRATOS 15 NOV'!I:I,VS!A82,'BD CONTRATOS 15 NOV'!K:K,"ETIQUETADO")</f>
        <v>0</v>
      </c>
      <c r="J82" s="1023">
        <f>SUMIFS('BD CONTRATOS 15 NOV'!P:P,'BD CONTRATOS 15 NOV'!I:I,VS!A82,'BD CONTRATOS 15 NOV'!K:K,"RECURSO FISCAL")</f>
        <v>0</v>
      </c>
      <c r="K82" s="554">
        <f>SUMIFS('BD CONTRATOS 15 NOV'!P:P,'BD CONTRATOS 15 NOV'!I:I,VS!A82)</f>
        <v>173333333.33333331</v>
      </c>
      <c r="L82" s="1018">
        <v>175000000</v>
      </c>
      <c r="M82" s="1035" t="e">
        <f>SUMIFS(#REF!,#REF!,VS!A82)</f>
        <v>#REF!</v>
      </c>
      <c r="N82" s="1023">
        <f t="shared" si="10"/>
        <v>176799999.99999997</v>
      </c>
      <c r="O82" s="1023">
        <v>165000000</v>
      </c>
      <c r="P82" s="1024"/>
      <c r="Q82" s="1035" t="e">
        <f t="shared" si="9"/>
        <v>#REF!</v>
      </c>
      <c r="S82" s="746"/>
    </row>
    <row r="83" spans="1:19" x14ac:dyDescent="0.25">
      <c r="A83" s="1010" t="str">
        <f t="shared" si="7"/>
        <v>253002</v>
      </c>
      <c r="B83" s="1011" t="s">
        <v>3296</v>
      </c>
      <c r="C83" s="1012">
        <v>14182.46</v>
      </c>
      <c r="D83" s="1012" t="e">
        <f>SUMIF(#REF!,VS!A83,#REF!)</f>
        <v>#REF!</v>
      </c>
      <c r="E83" s="1012" t="e">
        <f>SUMIF(#REF!,VS!A83,#REF!)</f>
        <v>#REF!</v>
      </c>
      <c r="F83" s="1012" t="e">
        <f t="shared" si="8"/>
        <v>#REF!</v>
      </c>
      <c r="G83" s="687"/>
      <c r="H83" s="1012">
        <f>SUMIFS('BD CONTRATOS 15 NOV'!P:P,'BD CONTRATOS 15 NOV'!I:I,VS!A83,'BD CONTRATOS 15 NOV'!K:K,"RAMO 28")</f>
        <v>0</v>
      </c>
      <c r="I83" s="1013">
        <f>SUMIFS('BD CONTRATOS 15 NOV'!P:P,'BD CONTRATOS 15 NOV'!I:I,VS!A83,'BD CONTRATOS 15 NOV'!K:K,"ETIQUETADO")</f>
        <v>0</v>
      </c>
      <c r="J83" s="1013">
        <f>SUMIFS('BD CONTRATOS 15 NOV'!P:P,'BD CONTRATOS 15 NOV'!I:I,VS!A83,'BD CONTRATOS 15 NOV'!K:K,"RECURSO FISCAL")</f>
        <v>0</v>
      </c>
      <c r="K83" s="1012">
        <f>SUMIFS('BD CONTRATOS 15 NOV'!P:P,'BD CONTRATOS 15 NOV'!I:I,VS!A83)</f>
        <v>0</v>
      </c>
      <c r="L83" s="554"/>
      <c r="M83" s="1035" t="e">
        <f>SUMIFS(#REF!,#REF!,VS!A83)</f>
        <v>#REF!</v>
      </c>
      <c r="N83" s="1013">
        <f t="shared" si="10"/>
        <v>14749.758399999999</v>
      </c>
      <c r="O83" s="1013">
        <v>14749.76</v>
      </c>
      <c r="P83" s="683"/>
      <c r="Q83" s="1035" t="e">
        <f t="shared" si="9"/>
        <v>#REF!</v>
      </c>
    </row>
    <row r="84" spans="1:19" x14ac:dyDescent="0.25">
      <c r="A84" s="1010" t="str">
        <f t="shared" si="7"/>
        <v>253003</v>
      </c>
      <c r="B84" s="1011" t="s">
        <v>3297</v>
      </c>
      <c r="C84" s="1012">
        <v>1800000.0000000002</v>
      </c>
      <c r="D84" s="1012" t="e">
        <f>SUMIF(#REF!,VS!A84,#REF!)</f>
        <v>#REF!</v>
      </c>
      <c r="E84" s="1012" t="e">
        <f>SUMIF(#REF!,VS!A84,#REF!)</f>
        <v>#REF!</v>
      </c>
      <c r="F84" s="1012" t="e">
        <f t="shared" si="8"/>
        <v>#REF!</v>
      </c>
      <c r="G84" s="687"/>
      <c r="H84" s="1012">
        <f>SUMIFS('BD CONTRATOS 15 NOV'!P:P,'BD CONTRATOS 15 NOV'!I:I,VS!A84,'BD CONTRATOS 15 NOV'!K:K,"RAMO 28")</f>
        <v>0</v>
      </c>
      <c r="I84" s="1013">
        <f>SUMIFS('BD CONTRATOS 15 NOV'!P:P,'BD CONTRATOS 15 NOV'!I:I,VS!A84,'BD CONTRATOS 15 NOV'!K:K,"ETIQUETADO")</f>
        <v>0</v>
      </c>
      <c r="J84" s="1013">
        <f>SUMIFS('BD CONTRATOS 15 NOV'!P:P,'BD CONTRATOS 15 NOV'!I:I,VS!A84,'BD CONTRATOS 15 NOV'!K:K,"RECURSO FISCAL")</f>
        <v>2349818.1818181816</v>
      </c>
      <c r="K84" s="1012">
        <f>SUMIFS('BD CONTRATOS 15 NOV'!P:P,'BD CONTRATOS 15 NOV'!I:I,VS!A84)</f>
        <v>2349818.1818181816</v>
      </c>
      <c r="L84" s="1018">
        <v>600000</v>
      </c>
      <c r="M84" s="1035" t="e">
        <f>SUMIFS(#REF!,#REF!,VS!A84)</f>
        <v>#REF!</v>
      </c>
      <c r="N84" s="1013">
        <f t="shared" si="10"/>
        <v>1872000.0000000002</v>
      </c>
      <c r="O84" s="1013">
        <v>1872000.0000000002</v>
      </c>
      <c r="P84" s="683"/>
      <c r="Q84" s="1035" t="e">
        <f t="shared" si="9"/>
        <v>#REF!</v>
      </c>
    </row>
    <row r="85" spans="1:19" x14ac:dyDescent="0.25">
      <c r="A85" s="1010" t="str">
        <f t="shared" si="7"/>
        <v>253004</v>
      </c>
      <c r="B85" s="1011" t="s">
        <v>3298</v>
      </c>
      <c r="C85" s="1012">
        <v>0</v>
      </c>
      <c r="D85" s="1012" t="e">
        <f>SUMIF(#REF!,VS!A85,#REF!)</f>
        <v>#REF!</v>
      </c>
      <c r="E85" s="1012" t="e">
        <f>SUMIF(#REF!,VS!A85,#REF!)</f>
        <v>#REF!</v>
      </c>
      <c r="F85" s="1012" t="e">
        <f t="shared" si="8"/>
        <v>#REF!</v>
      </c>
      <c r="G85" s="687"/>
      <c r="H85" s="1012">
        <f>SUMIFS('BD CONTRATOS 15 NOV'!P:P,'BD CONTRATOS 15 NOV'!I:I,VS!A85,'BD CONTRATOS 15 NOV'!K:K,"RAMO 28")</f>
        <v>0</v>
      </c>
      <c r="I85" s="1013">
        <f>SUMIFS('BD CONTRATOS 15 NOV'!P:P,'BD CONTRATOS 15 NOV'!I:I,VS!A85,'BD CONTRATOS 15 NOV'!K:K,"ETIQUETADO")</f>
        <v>0</v>
      </c>
      <c r="J85" s="1013">
        <f>SUMIFS('BD CONTRATOS 15 NOV'!P:P,'BD CONTRATOS 15 NOV'!I:I,VS!A85,'BD CONTRATOS 15 NOV'!K:K,"RECURSO FISCAL")</f>
        <v>0</v>
      </c>
      <c r="K85" s="1012">
        <f>SUMIFS('BD CONTRATOS 15 NOV'!P:P,'BD CONTRATOS 15 NOV'!I:I,VS!A85)</f>
        <v>0</v>
      </c>
      <c r="L85" s="554"/>
      <c r="M85" s="1035" t="e">
        <f>SUMIFS(#REF!,#REF!,VS!A85)</f>
        <v>#REF!</v>
      </c>
      <c r="N85" s="1013">
        <f t="shared" si="10"/>
        <v>0</v>
      </c>
      <c r="O85" s="1013">
        <v>356343.54</v>
      </c>
      <c r="P85" s="683"/>
      <c r="Q85" s="1035" t="e">
        <f t="shared" si="9"/>
        <v>#REF!</v>
      </c>
    </row>
    <row r="86" spans="1:19" x14ac:dyDescent="0.25">
      <c r="A86" s="1010" t="str">
        <f t="shared" si="7"/>
        <v>254001</v>
      </c>
      <c r="B86" s="1011" t="s">
        <v>3299</v>
      </c>
      <c r="C86" s="1012">
        <v>25749999.999999996</v>
      </c>
      <c r="D86" s="1012" t="e">
        <f>SUMIF(#REF!,VS!A86,#REF!)</f>
        <v>#REF!</v>
      </c>
      <c r="E86" s="1012" t="e">
        <f>SUMIF(#REF!,VS!A86,#REF!)</f>
        <v>#REF!</v>
      </c>
      <c r="F86" s="1012" t="e">
        <f t="shared" si="8"/>
        <v>#REF!</v>
      </c>
      <c r="G86" s="687"/>
      <c r="H86" s="1012">
        <f>SUMIFS('BD CONTRATOS 15 NOV'!P:P,'BD CONTRATOS 15 NOV'!I:I,VS!A86,'BD CONTRATOS 15 NOV'!K:K,"RAMO 28")</f>
        <v>0</v>
      </c>
      <c r="I86" s="1013">
        <f>SUMIFS('BD CONTRATOS 15 NOV'!P:P,'BD CONTRATOS 15 NOV'!I:I,VS!A86,'BD CONTRATOS 15 NOV'!K:K,"ETIQUETADO")</f>
        <v>0</v>
      </c>
      <c r="J86" s="1013">
        <f>SUMIFS('BD CONTRATOS 15 NOV'!P:P,'BD CONTRATOS 15 NOV'!I:I,VS!A86,'BD CONTRATOS 15 NOV'!K:K,"RECURSO FISCAL")</f>
        <v>22909090.90909091</v>
      </c>
      <c r="K86" s="1012">
        <f>SUMIFS('BD CONTRATOS 15 NOV'!P:P,'BD CONTRATOS 15 NOV'!I:I,VS!A86)</f>
        <v>22909090.90909091</v>
      </c>
      <c r="L86" s="554">
        <v>23590000</v>
      </c>
      <c r="M86" s="1035" t="e">
        <f>SUMIFS(#REF!,#REF!,VS!A86)</f>
        <v>#REF!</v>
      </c>
      <c r="N86" s="1013">
        <f t="shared" si="10"/>
        <v>26779999.999999996</v>
      </c>
      <c r="O86" s="1013">
        <v>24297700</v>
      </c>
      <c r="P86" s="683"/>
      <c r="Q86" s="1035" t="e">
        <f t="shared" si="9"/>
        <v>#REF!</v>
      </c>
    </row>
    <row r="87" spans="1:19" x14ac:dyDescent="0.25">
      <c r="A87" s="1010" t="str">
        <f t="shared" si="7"/>
        <v>254002</v>
      </c>
      <c r="B87" s="1011" t="s">
        <v>3300</v>
      </c>
      <c r="C87" s="1012">
        <v>115711.62</v>
      </c>
      <c r="D87" s="1012" t="e">
        <f>SUMIF(#REF!,VS!A87,#REF!)</f>
        <v>#REF!</v>
      </c>
      <c r="E87" s="1012" t="e">
        <f>SUMIF(#REF!,VS!A87,#REF!)</f>
        <v>#REF!</v>
      </c>
      <c r="F87" s="1012" t="e">
        <f t="shared" si="8"/>
        <v>#REF!</v>
      </c>
      <c r="G87" s="687"/>
      <c r="H87" s="1012">
        <f>SUMIFS('BD CONTRATOS 15 NOV'!P:P,'BD CONTRATOS 15 NOV'!I:I,VS!A87,'BD CONTRATOS 15 NOV'!K:K,"RAMO 28")</f>
        <v>0</v>
      </c>
      <c r="I87" s="1013">
        <f>SUMIFS('BD CONTRATOS 15 NOV'!P:P,'BD CONTRATOS 15 NOV'!I:I,VS!A87,'BD CONTRATOS 15 NOV'!K:K,"ETIQUETADO")</f>
        <v>0</v>
      </c>
      <c r="J87" s="1013">
        <f>SUMIFS('BD CONTRATOS 15 NOV'!P:P,'BD CONTRATOS 15 NOV'!I:I,VS!A87,'BD CONTRATOS 15 NOV'!K:K,"RECURSO FISCAL")</f>
        <v>0</v>
      </c>
      <c r="K87" s="1012">
        <f>SUMIFS('BD CONTRATOS 15 NOV'!P:P,'BD CONTRATOS 15 NOV'!I:I,VS!A87)</f>
        <v>0</v>
      </c>
      <c r="L87" s="554"/>
      <c r="M87" s="1035" t="e">
        <f>SUMIFS(#REF!,#REF!,VS!A87)</f>
        <v>#REF!</v>
      </c>
      <c r="N87" s="1013">
        <f t="shared" si="10"/>
        <v>120340.0848</v>
      </c>
      <c r="O87" s="1013">
        <v>110238.08</v>
      </c>
      <c r="P87" s="683"/>
      <c r="Q87" s="1035" t="e">
        <f t="shared" si="9"/>
        <v>#REF!</v>
      </c>
    </row>
    <row r="88" spans="1:19" x14ac:dyDescent="0.25">
      <c r="A88" s="1010" t="str">
        <f t="shared" si="7"/>
        <v>254003</v>
      </c>
      <c r="B88" s="1011" t="s">
        <v>3301</v>
      </c>
      <c r="C88" s="1012">
        <v>21818.299999999996</v>
      </c>
      <c r="D88" s="1012" t="e">
        <f>SUMIF(#REF!,VS!A88,#REF!)</f>
        <v>#REF!</v>
      </c>
      <c r="E88" s="1012" t="e">
        <f>SUMIF(#REF!,VS!A88,#REF!)</f>
        <v>#REF!</v>
      </c>
      <c r="F88" s="1012" t="e">
        <f t="shared" si="8"/>
        <v>#REF!</v>
      </c>
      <c r="G88" s="687"/>
      <c r="H88" s="1012">
        <f>SUMIFS('BD CONTRATOS 15 NOV'!P:P,'BD CONTRATOS 15 NOV'!I:I,VS!A88,'BD CONTRATOS 15 NOV'!K:K,"RAMO 28")</f>
        <v>0</v>
      </c>
      <c r="I88" s="1013">
        <f>SUMIFS('BD CONTRATOS 15 NOV'!P:P,'BD CONTRATOS 15 NOV'!I:I,VS!A88,'BD CONTRATOS 15 NOV'!K:K,"ETIQUETADO")</f>
        <v>0</v>
      </c>
      <c r="J88" s="1013">
        <f>SUMIFS('BD CONTRATOS 15 NOV'!P:P,'BD CONTRATOS 15 NOV'!I:I,VS!A88,'BD CONTRATOS 15 NOV'!K:K,"RECURSO FISCAL")</f>
        <v>0</v>
      </c>
      <c r="K88" s="1012">
        <f>SUMIFS('BD CONTRATOS 15 NOV'!P:P,'BD CONTRATOS 15 NOV'!I:I,VS!A88)</f>
        <v>0</v>
      </c>
      <c r="L88" s="554"/>
      <c r="M88" s="1035" t="e">
        <f>SUMIFS(#REF!,#REF!,VS!A88)</f>
        <v>#REF!</v>
      </c>
      <c r="N88" s="1013">
        <f t="shared" si="10"/>
        <v>22691.031999999996</v>
      </c>
      <c r="O88" s="1013">
        <v>30497.27</v>
      </c>
      <c r="P88" s="683"/>
      <c r="Q88" s="1035" t="e">
        <f t="shared" si="9"/>
        <v>#REF!</v>
      </c>
    </row>
    <row r="89" spans="1:19" x14ac:dyDescent="0.25">
      <c r="A89" s="1010" t="str">
        <f t="shared" si="7"/>
        <v>254004</v>
      </c>
      <c r="B89" s="1011" t="s">
        <v>3302</v>
      </c>
      <c r="C89" s="1012">
        <v>0</v>
      </c>
      <c r="D89" s="1012" t="e">
        <f>SUMIF(#REF!,VS!A89,#REF!)</f>
        <v>#REF!</v>
      </c>
      <c r="E89" s="1012" t="e">
        <f>SUMIF(#REF!,VS!A89,#REF!)</f>
        <v>#REF!</v>
      </c>
      <c r="F89" s="1012" t="e">
        <f t="shared" si="8"/>
        <v>#REF!</v>
      </c>
      <c r="G89" s="687"/>
      <c r="H89" s="1012">
        <f>SUMIFS('BD CONTRATOS 15 NOV'!P:P,'BD CONTRATOS 15 NOV'!I:I,VS!A89,'BD CONTRATOS 15 NOV'!K:K,"RAMO 28")</f>
        <v>0</v>
      </c>
      <c r="I89" s="1013">
        <f>SUMIFS('BD CONTRATOS 15 NOV'!P:P,'BD CONTRATOS 15 NOV'!I:I,VS!A89,'BD CONTRATOS 15 NOV'!K:K,"ETIQUETADO")</f>
        <v>0</v>
      </c>
      <c r="J89" s="1013">
        <f>SUMIFS('BD CONTRATOS 15 NOV'!P:P,'BD CONTRATOS 15 NOV'!I:I,VS!A89,'BD CONTRATOS 15 NOV'!K:K,"RECURSO FISCAL")</f>
        <v>0</v>
      </c>
      <c r="K89" s="1012">
        <f>SUMIFS('BD CONTRATOS 15 NOV'!P:P,'BD CONTRATOS 15 NOV'!I:I,VS!A89)</f>
        <v>0</v>
      </c>
      <c r="L89" s="554"/>
      <c r="M89" s="1035" t="e">
        <f>SUMIFS(#REF!,#REF!,VS!A89)</f>
        <v>#REF!</v>
      </c>
      <c r="N89" s="1013">
        <f t="shared" si="10"/>
        <v>0</v>
      </c>
      <c r="O89" s="1013">
        <v>97482.05</v>
      </c>
      <c r="P89" s="683"/>
      <c r="Q89" s="1035" t="e">
        <f t="shared" si="9"/>
        <v>#REF!</v>
      </c>
    </row>
    <row r="90" spans="1:19" x14ac:dyDescent="0.25">
      <c r="A90" s="1010" t="str">
        <f t="shared" si="7"/>
        <v>255001</v>
      </c>
      <c r="B90" s="1011" t="s">
        <v>3303</v>
      </c>
      <c r="C90" s="1012">
        <v>455493.01999999996</v>
      </c>
      <c r="D90" s="1012" t="e">
        <f>SUMIF(#REF!,VS!A90,#REF!)</f>
        <v>#REF!</v>
      </c>
      <c r="E90" s="1012" t="e">
        <f>SUMIF(#REF!,VS!A90,#REF!)</f>
        <v>#REF!</v>
      </c>
      <c r="F90" s="1012" t="e">
        <f t="shared" si="8"/>
        <v>#REF!</v>
      </c>
      <c r="G90" s="687"/>
      <c r="H90" s="1012">
        <f>SUMIFS('BD CONTRATOS 15 NOV'!P:P,'BD CONTRATOS 15 NOV'!I:I,VS!A90,'BD CONTRATOS 15 NOV'!K:K,"RAMO 28")</f>
        <v>0</v>
      </c>
      <c r="I90" s="1013">
        <f>SUMIFS('BD CONTRATOS 15 NOV'!P:P,'BD CONTRATOS 15 NOV'!I:I,VS!A90,'BD CONTRATOS 15 NOV'!K:K,"ETIQUETADO")</f>
        <v>0</v>
      </c>
      <c r="J90" s="1013">
        <f>SUMIFS('BD CONTRATOS 15 NOV'!P:P,'BD CONTRATOS 15 NOV'!I:I,VS!A90,'BD CONTRATOS 15 NOV'!K:K,"RECURSO FISCAL")</f>
        <v>0</v>
      </c>
      <c r="K90" s="1012">
        <f>SUMIFS('BD CONTRATOS 15 NOV'!P:P,'BD CONTRATOS 15 NOV'!I:I,VS!A90)</f>
        <v>0</v>
      </c>
      <c r="L90" s="554"/>
      <c r="M90" s="1035" t="e">
        <f>SUMIFS(#REF!,#REF!,VS!A90)</f>
        <v>#REF!</v>
      </c>
      <c r="N90" s="1013">
        <f t="shared" si="10"/>
        <v>473712.74079999997</v>
      </c>
      <c r="O90" s="1013">
        <v>143376</v>
      </c>
      <c r="P90" s="683"/>
      <c r="Q90" s="1035" t="e">
        <f t="shared" si="9"/>
        <v>#REF!</v>
      </c>
    </row>
    <row r="91" spans="1:19" x14ac:dyDescent="0.25">
      <c r="A91" s="1010" t="str">
        <f t="shared" si="7"/>
        <v>256001</v>
      </c>
      <c r="B91" s="1011" t="s">
        <v>3304</v>
      </c>
      <c r="C91" s="1012">
        <v>6023236.0000000009</v>
      </c>
      <c r="D91" s="1012" t="e">
        <f>SUMIF(#REF!,VS!A91,#REF!)</f>
        <v>#REF!</v>
      </c>
      <c r="E91" s="1012" t="e">
        <f>SUMIF(#REF!,VS!A91,#REF!)</f>
        <v>#REF!</v>
      </c>
      <c r="F91" s="1012" t="e">
        <f t="shared" si="8"/>
        <v>#REF!</v>
      </c>
      <c r="G91" s="687"/>
      <c r="H91" s="1012">
        <f>SUMIFS('BD CONTRATOS 15 NOV'!P:P,'BD CONTRATOS 15 NOV'!I:I,VS!A91,'BD CONTRATOS 15 NOV'!K:K,"RAMO 28")</f>
        <v>0</v>
      </c>
      <c r="I91" s="1013">
        <f>SUMIFS('BD CONTRATOS 15 NOV'!P:P,'BD CONTRATOS 15 NOV'!I:I,VS!A91,'BD CONTRATOS 15 NOV'!K:K,"ETIQUETADO")</f>
        <v>0</v>
      </c>
      <c r="J91" s="1013">
        <f>SUMIFS('BD CONTRATOS 15 NOV'!P:P,'BD CONTRATOS 15 NOV'!I:I,VS!A91,'BD CONTRATOS 15 NOV'!K:K,"RECURSO FISCAL")</f>
        <v>0</v>
      </c>
      <c r="K91" s="1012">
        <f>SUMIFS('BD CONTRATOS 15 NOV'!P:P,'BD CONTRATOS 15 NOV'!I:I,VS!A91)</f>
        <v>0</v>
      </c>
      <c r="L91" s="554"/>
      <c r="M91" s="1035" t="e">
        <f>SUMIFS(#REF!,#REF!,VS!A91)</f>
        <v>#REF!</v>
      </c>
      <c r="N91" s="1013">
        <f t="shared" si="10"/>
        <v>6264165.4400000013</v>
      </c>
      <c r="O91" s="1013">
        <v>3190057.43</v>
      </c>
      <c r="P91" s="683"/>
      <c r="Q91" s="1035" t="e">
        <f t="shared" si="9"/>
        <v>#REF!</v>
      </c>
    </row>
    <row r="92" spans="1:19" s="740" customFormat="1" x14ac:dyDescent="0.25">
      <c r="A92" s="1020" t="str">
        <f t="shared" si="7"/>
        <v>259001</v>
      </c>
      <c r="B92" s="1021" t="s">
        <v>3305</v>
      </c>
      <c r="C92" s="554">
        <v>8607670.1399999987</v>
      </c>
      <c r="D92" s="554" t="e">
        <f>SUMIF(#REF!,VS!A92,#REF!)</f>
        <v>#REF!</v>
      </c>
      <c r="E92" s="554" t="e">
        <f>SUMIF(#REF!,VS!A92,#REF!)</f>
        <v>#REF!</v>
      </c>
      <c r="F92" s="554" t="e">
        <f t="shared" si="8"/>
        <v>#REF!</v>
      </c>
      <c r="G92" s="1022"/>
      <c r="H92" s="554">
        <f>SUMIFS('BD CONTRATOS 15 NOV'!P:P,'BD CONTRATOS 15 NOV'!I:I,VS!A92,'BD CONTRATOS 15 NOV'!K:K,"RAMO 28")</f>
        <v>6421760</v>
      </c>
      <c r="I92" s="1023">
        <f>SUMIFS('BD CONTRATOS 15 NOV'!P:P,'BD CONTRATOS 15 NOV'!I:I,VS!A92,'BD CONTRATOS 15 NOV'!K:K,"ETIQUETADO")</f>
        <v>0</v>
      </c>
      <c r="J92" s="1023">
        <f>SUMIFS('BD CONTRATOS 15 NOV'!P:P,'BD CONTRATOS 15 NOV'!I:I,VS!A92,'BD CONTRATOS 15 NOV'!K:K,"RECURSO FISCAL")</f>
        <v>0</v>
      </c>
      <c r="K92" s="554">
        <f>SUMIFS('BD CONTRATOS 15 NOV'!P:P,'BD CONTRATOS 15 NOV'!I:I,VS!A92)</f>
        <v>6421760</v>
      </c>
      <c r="L92" s="554">
        <v>2000000</v>
      </c>
      <c r="M92" s="1035" t="e">
        <f>SUMIFS(#REF!,#REF!,VS!A92)</f>
        <v>#REF!</v>
      </c>
      <c r="N92" s="1023">
        <f t="shared" si="10"/>
        <v>8951976.9455999993</v>
      </c>
      <c r="O92" s="1023">
        <v>6421760</v>
      </c>
      <c r="P92" s="1024"/>
      <c r="Q92" s="1035" t="e">
        <f t="shared" si="9"/>
        <v>#REF!</v>
      </c>
      <c r="S92" s="746"/>
    </row>
    <row r="93" spans="1:19" x14ac:dyDescent="0.25">
      <c r="A93" s="1010" t="str">
        <f t="shared" si="7"/>
        <v>259002</v>
      </c>
      <c r="B93" s="1011" t="s">
        <v>3306</v>
      </c>
      <c r="C93" s="1012">
        <v>1151101.95</v>
      </c>
      <c r="D93" s="1012" t="e">
        <f>SUMIF(#REF!,VS!A93,#REF!)</f>
        <v>#REF!</v>
      </c>
      <c r="E93" s="1012" t="e">
        <f>SUMIF(#REF!,VS!A93,#REF!)</f>
        <v>#REF!</v>
      </c>
      <c r="F93" s="1012" t="e">
        <f t="shared" si="8"/>
        <v>#REF!</v>
      </c>
      <c r="G93" s="687"/>
      <c r="H93" s="1012">
        <f>SUMIFS('BD CONTRATOS 15 NOV'!P:P,'BD CONTRATOS 15 NOV'!I:I,VS!A93,'BD CONTRATOS 15 NOV'!K:K,"RAMO 28")</f>
        <v>0</v>
      </c>
      <c r="I93" s="1013">
        <f>SUMIFS('BD CONTRATOS 15 NOV'!P:P,'BD CONTRATOS 15 NOV'!I:I,VS!A93,'BD CONTRATOS 15 NOV'!K:K,"ETIQUETADO")</f>
        <v>0</v>
      </c>
      <c r="J93" s="1013">
        <f>SUMIFS('BD CONTRATOS 15 NOV'!P:P,'BD CONTRATOS 15 NOV'!I:I,VS!A93,'BD CONTRATOS 15 NOV'!K:K,"RECURSO FISCAL")</f>
        <v>0</v>
      </c>
      <c r="K93" s="1012">
        <f>SUMIFS('BD CONTRATOS 15 NOV'!P:P,'BD CONTRATOS 15 NOV'!I:I,VS!A93)</f>
        <v>0</v>
      </c>
      <c r="L93" s="554"/>
      <c r="M93" s="1035" t="e">
        <f>SUMIFS(#REF!,#REF!,VS!A93)</f>
        <v>#REF!</v>
      </c>
      <c r="N93" s="1013">
        <f t="shared" si="10"/>
        <v>1197146.0279999999</v>
      </c>
      <c r="O93" s="1013">
        <v>1197146.03</v>
      </c>
      <c r="P93" s="683"/>
      <c r="Q93" s="1035" t="e">
        <f t="shared" si="9"/>
        <v>#REF!</v>
      </c>
    </row>
    <row r="94" spans="1:19" x14ac:dyDescent="0.25">
      <c r="A94" s="1010" t="str">
        <f t="shared" si="7"/>
        <v>261001</v>
      </c>
      <c r="B94" s="1011" t="s">
        <v>3307</v>
      </c>
      <c r="C94" s="1012">
        <v>136799999.99999997</v>
      </c>
      <c r="D94" s="1012" t="e">
        <f>SUMIF(#REF!,VS!A94,#REF!)</f>
        <v>#REF!</v>
      </c>
      <c r="E94" s="1012" t="e">
        <f>SUMIF(#REF!,VS!A94,#REF!)</f>
        <v>#REF!</v>
      </c>
      <c r="F94" s="1012" t="e">
        <f t="shared" si="8"/>
        <v>#REF!</v>
      </c>
      <c r="G94" s="687"/>
      <c r="H94" s="1012">
        <f>SUMIFS('BD CONTRATOS 15 NOV'!P:P,'BD CONTRATOS 15 NOV'!I:I,VS!A94,'BD CONTRATOS 15 NOV'!K:K,"RAMO 28")</f>
        <v>168000000</v>
      </c>
      <c r="I94" s="1013">
        <f>SUMIFS('BD CONTRATOS 15 NOV'!P:P,'BD CONTRATOS 15 NOV'!I:I,VS!A94,'BD CONTRATOS 15 NOV'!K:K,"ETIQUETADO")</f>
        <v>0</v>
      </c>
      <c r="J94" s="1013">
        <f>SUMIFS('BD CONTRATOS 15 NOV'!P:P,'BD CONTRATOS 15 NOV'!I:I,VS!A94,'BD CONTRATOS 15 NOV'!K:K,"RECURSO FISCAL")</f>
        <v>0</v>
      </c>
      <c r="K94" s="1012">
        <f>SUMIFS('BD CONTRATOS 15 NOV'!P:P,'BD CONTRATOS 15 NOV'!I:I,VS!A94)</f>
        <v>168000000</v>
      </c>
      <c r="L94" s="554">
        <v>227400000</v>
      </c>
      <c r="M94" s="1035" t="e">
        <f>SUMIFS(#REF!,#REF!,VS!A94)</f>
        <v>#REF!</v>
      </c>
      <c r="N94" s="1013">
        <f t="shared" si="10"/>
        <v>142271999.99999997</v>
      </c>
      <c r="O94" s="1013">
        <v>184800000.00000003</v>
      </c>
      <c r="P94" s="683" t="s">
        <v>3698</v>
      </c>
      <c r="Q94" s="1035" t="e">
        <f t="shared" si="9"/>
        <v>#REF!</v>
      </c>
    </row>
    <row r="95" spans="1:19" x14ac:dyDescent="0.25">
      <c r="A95" s="1010" t="str">
        <f t="shared" si="7"/>
        <v>261002</v>
      </c>
      <c r="B95" s="1011" t="s">
        <v>3308</v>
      </c>
      <c r="C95" s="1012">
        <v>29999999.999999996</v>
      </c>
      <c r="D95" s="1012" t="e">
        <f>SUMIF(#REF!,VS!A95,#REF!)</f>
        <v>#REF!</v>
      </c>
      <c r="E95" s="1012" t="e">
        <f>SUMIF(#REF!,VS!A95,#REF!)</f>
        <v>#REF!</v>
      </c>
      <c r="F95" s="1012" t="e">
        <f t="shared" si="8"/>
        <v>#REF!</v>
      </c>
      <c r="G95" s="687"/>
      <c r="H95" s="1012">
        <f>SUMIFS('BD CONTRATOS 15 NOV'!P:P,'BD CONTRATOS 15 NOV'!I:I,VS!A95,'BD CONTRATOS 15 NOV'!K:K,"RAMO 28")</f>
        <v>51750000</v>
      </c>
      <c r="I95" s="1013">
        <f>SUMIFS('BD CONTRATOS 15 NOV'!P:P,'BD CONTRATOS 15 NOV'!I:I,VS!A95,'BD CONTRATOS 15 NOV'!K:K,"ETIQUETADO")</f>
        <v>0</v>
      </c>
      <c r="J95" s="1013">
        <f>SUMIFS('BD CONTRATOS 15 NOV'!P:P,'BD CONTRATOS 15 NOV'!I:I,VS!A95,'BD CONTRATOS 15 NOV'!K:K,"RECURSO FISCAL")</f>
        <v>0</v>
      </c>
      <c r="K95" s="1012">
        <f>SUMIFS('BD CONTRATOS 15 NOV'!P:P,'BD CONTRATOS 15 NOV'!I:I,VS!A95)</f>
        <v>51750000</v>
      </c>
      <c r="L95" s="554">
        <v>41400000</v>
      </c>
      <c r="M95" s="1035" t="e">
        <f>SUMIFS(#REF!,#REF!,VS!A95)</f>
        <v>#REF!</v>
      </c>
      <c r="N95" s="1013">
        <f t="shared" si="10"/>
        <v>31199999.999999996</v>
      </c>
      <c r="O95" s="1013">
        <v>41400000</v>
      </c>
      <c r="P95" s="683"/>
      <c r="Q95" s="1035" t="e">
        <f t="shared" si="9"/>
        <v>#REF!</v>
      </c>
    </row>
    <row r="96" spans="1:19" x14ac:dyDescent="0.25">
      <c r="A96" s="1010" t="str">
        <f t="shared" si="7"/>
        <v>261003</v>
      </c>
      <c r="B96" s="1011" t="s">
        <v>3309</v>
      </c>
      <c r="C96" s="1012">
        <v>395957.61000000004</v>
      </c>
      <c r="D96" s="1012" t="e">
        <f>SUMIF(#REF!,VS!A96,#REF!)</f>
        <v>#REF!</v>
      </c>
      <c r="E96" s="1012" t="e">
        <f>SUMIF(#REF!,VS!A96,#REF!)</f>
        <v>#REF!</v>
      </c>
      <c r="F96" s="1012" t="e">
        <f t="shared" si="8"/>
        <v>#REF!</v>
      </c>
      <c r="G96" s="687"/>
      <c r="H96" s="1012">
        <f>SUMIFS('BD CONTRATOS 15 NOV'!P:P,'BD CONTRATOS 15 NOV'!I:I,VS!A96,'BD CONTRATOS 15 NOV'!K:K,"RAMO 28")</f>
        <v>0</v>
      </c>
      <c r="I96" s="1013">
        <f>SUMIFS('BD CONTRATOS 15 NOV'!P:P,'BD CONTRATOS 15 NOV'!I:I,VS!A96,'BD CONTRATOS 15 NOV'!K:K,"ETIQUETADO")</f>
        <v>0</v>
      </c>
      <c r="J96" s="1013">
        <f>SUMIFS('BD CONTRATOS 15 NOV'!P:P,'BD CONTRATOS 15 NOV'!I:I,VS!A96,'BD CONTRATOS 15 NOV'!K:K,"RECURSO FISCAL")</f>
        <v>0</v>
      </c>
      <c r="K96" s="1012">
        <f>SUMIFS('BD CONTRATOS 15 NOV'!P:P,'BD CONTRATOS 15 NOV'!I:I,VS!A96)</f>
        <v>0</v>
      </c>
      <c r="L96" s="554">
        <v>1233341</v>
      </c>
      <c r="M96" s="1035" t="e">
        <f>SUMIFS(#REF!,#REF!,VS!A96)</f>
        <v>#REF!</v>
      </c>
      <c r="N96" s="1013">
        <f t="shared" si="10"/>
        <v>411795.91440000007</v>
      </c>
      <c r="O96" s="1013">
        <v>658873.46</v>
      </c>
      <c r="P96" s="683"/>
      <c r="Q96" s="1035" t="e">
        <f t="shared" si="9"/>
        <v>#REF!</v>
      </c>
    </row>
    <row r="97" spans="1:19" x14ac:dyDescent="0.25">
      <c r="A97" s="1010" t="str">
        <f t="shared" si="7"/>
        <v>261004</v>
      </c>
      <c r="B97" s="1011" t="s">
        <v>3310</v>
      </c>
      <c r="C97" s="1012">
        <v>1899999.9999999998</v>
      </c>
      <c r="D97" s="1012" t="e">
        <f>SUMIF(#REF!,VS!A97,#REF!)</f>
        <v>#REF!</v>
      </c>
      <c r="E97" s="1012" t="e">
        <f>SUMIF(#REF!,VS!A97,#REF!)</f>
        <v>#REF!</v>
      </c>
      <c r="F97" s="1012" t="e">
        <f t="shared" si="8"/>
        <v>#REF!</v>
      </c>
      <c r="G97" s="687"/>
      <c r="H97" s="1012">
        <f>SUMIFS('BD CONTRATOS 15 NOV'!P:P,'BD CONTRATOS 15 NOV'!I:I,VS!A97,'BD CONTRATOS 15 NOV'!K:K,"RAMO 28")</f>
        <v>2571428.52</v>
      </c>
      <c r="I97" s="1013">
        <f>SUMIFS('BD CONTRATOS 15 NOV'!P:P,'BD CONTRATOS 15 NOV'!I:I,VS!A97,'BD CONTRATOS 15 NOV'!K:K,"ETIQUETADO")</f>
        <v>0</v>
      </c>
      <c r="J97" s="1013">
        <f>SUMIFS('BD CONTRATOS 15 NOV'!P:P,'BD CONTRATOS 15 NOV'!I:I,VS!A97,'BD CONTRATOS 15 NOV'!K:K,"RECURSO FISCAL")</f>
        <v>0</v>
      </c>
      <c r="K97" s="1012">
        <f>SUMIFS('BD CONTRATOS 15 NOV'!P:P,'BD CONTRATOS 15 NOV'!I:I,VS!A97)</f>
        <v>2571428.52</v>
      </c>
      <c r="L97" s="554">
        <v>1500000</v>
      </c>
      <c r="M97" s="1035" t="e">
        <f>SUMIFS(#REF!,#REF!,VS!A97)</f>
        <v>#REF!</v>
      </c>
      <c r="N97" s="1013">
        <f t="shared" si="10"/>
        <v>1975999.9999999998</v>
      </c>
      <c r="O97" s="1013">
        <v>1975999.9999999998</v>
      </c>
      <c r="P97" s="683"/>
      <c r="Q97" s="1035" t="e">
        <f t="shared" si="9"/>
        <v>#REF!</v>
      </c>
    </row>
    <row r="98" spans="1:19" x14ac:dyDescent="0.25">
      <c r="A98" s="1010" t="str">
        <f t="shared" si="7"/>
        <v>261005</v>
      </c>
      <c r="B98" s="1011" t="s">
        <v>3523</v>
      </c>
      <c r="C98" s="1012">
        <v>93168.420000000013</v>
      </c>
      <c r="D98" s="1012" t="e">
        <f>SUMIF(#REF!,VS!A98,#REF!)</f>
        <v>#REF!</v>
      </c>
      <c r="E98" s="1012" t="e">
        <f>SUMIF(#REF!,VS!A98,#REF!)</f>
        <v>#REF!</v>
      </c>
      <c r="F98" s="1012" t="e">
        <f t="shared" si="8"/>
        <v>#REF!</v>
      </c>
      <c r="G98" s="687"/>
      <c r="H98" s="1012">
        <f>SUMIFS('BD CONTRATOS 15 NOV'!P:P,'BD CONTRATOS 15 NOV'!I:I,VS!A98,'BD CONTRATOS 15 NOV'!K:K,"RAMO 28")</f>
        <v>0</v>
      </c>
      <c r="I98" s="1013">
        <f>SUMIFS('BD CONTRATOS 15 NOV'!P:P,'BD CONTRATOS 15 NOV'!I:I,VS!A98,'BD CONTRATOS 15 NOV'!K:K,"ETIQUETADO")</f>
        <v>0</v>
      </c>
      <c r="J98" s="1013">
        <f>SUMIFS('BD CONTRATOS 15 NOV'!P:P,'BD CONTRATOS 15 NOV'!I:I,VS!A98,'BD CONTRATOS 15 NOV'!K:K,"RECURSO FISCAL")</f>
        <v>0</v>
      </c>
      <c r="K98" s="1012">
        <f>SUMIFS('BD CONTRATOS 15 NOV'!P:P,'BD CONTRATOS 15 NOV'!I:I,VS!A98)</f>
        <v>0</v>
      </c>
      <c r="L98" s="554"/>
      <c r="M98" s="1035" t="e">
        <f>SUMIFS(#REF!,#REF!,VS!A98)</f>
        <v>#REF!</v>
      </c>
      <c r="N98" s="1013">
        <f t="shared" si="10"/>
        <v>96895.156800000012</v>
      </c>
      <c r="O98" s="1013">
        <v>96895.16</v>
      </c>
      <c r="P98" s="683"/>
      <c r="Q98" s="1035" t="e">
        <f t="shared" si="9"/>
        <v>#REF!</v>
      </c>
    </row>
    <row r="99" spans="1:19" s="740" customFormat="1" x14ac:dyDescent="0.25">
      <c r="A99" s="1020" t="str">
        <f t="shared" si="7"/>
        <v>271001</v>
      </c>
      <c r="B99" s="1021" t="s">
        <v>3311</v>
      </c>
      <c r="C99" s="554">
        <v>33393696.66</v>
      </c>
      <c r="D99" s="554" t="e">
        <f>SUMIF(#REF!,VS!A99,#REF!)</f>
        <v>#REF!</v>
      </c>
      <c r="E99" s="554" t="e">
        <f>SUMIF(#REF!,VS!A99,#REF!)</f>
        <v>#REF!</v>
      </c>
      <c r="F99" s="554" t="e">
        <f t="shared" si="8"/>
        <v>#REF!</v>
      </c>
      <c r="G99" s="1022"/>
      <c r="H99" s="554">
        <f>SUMIFS('BD CONTRATOS 15 NOV'!P:P,'BD CONTRATOS 15 NOV'!I:I,VS!A99,'BD CONTRATOS 15 NOV'!K:K,"RAMO 28")</f>
        <v>0</v>
      </c>
      <c r="I99" s="1023">
        <f>SUMIFS('BD CONTRATOS 15 NOV'!P:P,'BD CONTRATOS 15 NOV'!I:I,VS!A99,'BD CONTRATOS 15 NOV'!K:K,"ETIQUETADO")</f>
        <v>20263008.190000001</v>
      </c>
      <c r="J99" s="1023">
        <f>SUMIFS('BD CONTRATOS 15 NOV'!P:P,'BD CONTRATOS 15 NOV'!I:I,VS!A99,'BD CONTRATOS 15 NOV'!K:K,"RECURSO FISCAL")</f>
        <v>0</v>
      </c>
      <c r="K99" s="554">
        <f>SUMIFS('BD CONTRATOS 15 NOV'!P:P,'BD CONTRATOS 15 NOV'!I:I,VS!A99)</f>
        <v>31927871.190000001</v>
      </c>
      <c r="L99" s="554"/>
      <c r="M99" s="1035" t="e">
        <f>SUMIFS(#REF!,#REF!,VS!A99)</f>
        <v>#REF!</v>
      </c>
      <c r="N99" s="1023">
        <f t="shared" si="10"/>
        <v>34729444.5264</v>
      </c>
      <c r="O99" s="1023">
        <v>34729444.530000001</v>
      </c>
      <c r="P99" s="1024"/>
      <c r="Q99" s="1035" t="e">
        <f t="shared" si="9"/>
        <v>#REF!</v>
      </c>
      <c r="R99" s="740" t="s">
        <v>3704</v>
      </c>
      <c r="S99" s="746">
        <v>30000000</v>
      </c>
    </row>
    <row r="100" spans="1:19" x14ac:dyDescent="0.25">
      <c r="A100" s="1010" t="str">
        <f t="shared" si="7"/>
        <v>271002</v>
      </c>
      <c r="B100" s="1011" t="s">
        <v>3312</v>
      </c>
      <c r="C100" s="1012">
        <v>30000</v>
      </c>
      <c r="D100" s="1012" t="e">
        <f>SUMIF(#REF!,VS!A100,#REF!)</f>
        <v>#REF!</v>
      </c>
      <c r="E100" s="1012" t="e">
        <f>SUMIF(#REF!,VS!A100,#REF!)</f>
        <v>#REF!</v>
      </c>
      <c r="F100" s="1012" t="e">
        <f t="shared" si="8"/>
        <v>#REF!</v>
      </c>
      <c r="G100" s="687"/>
      <c r="H100" s="1012">
        <f>SUMIFS('BD CONTRATOS 15 NOV'!P:P,'BD CONTRATOS 15 NOV'!I:I,VS!A100,'BD CONTRATOS 15 NOV'!K:K,"RAMO 28")</f>
        <v>0</v>
      </c>
      <c r="I100" s="1013">
        <f>SUMIFS('BD CONTRATOS 15 NOV'!P:P,'BD CONTRATOS 15 NOV'!I:I,VS!A100,'BD CONTRATOS 15 NOV'!K:K,"ETIQUETADO")</f>
        <v>0</v>
      </c>
      <c r="J100" s="1013">
        <f>SUMIFS('BD CONTRATOS 15 NOV'!P:P,'BD CONTRATOS 15 NOV'!I:I,VS!A100,'BD CONTRATOS 15 NOV'!K:K,"RECURSO FISCAL")</f>
        <v>0</v>
      </c>
      <c r="K100" s="1012">
        <f>SUMIFS('BD CONTRATOS 15 NOV'!P:P,'BD CONTRATOS 15 NOV'!I:I,VS!A100)</f>
        <v>0</v>
      </c>
      <c r="L100" s="554"/>
      <c r="M100" s="1035" t="e">
        <f>SUMIFS(#REF!,#REF!,VS!A100)</f>
        <v>#REF!</v>
      </c>
      <c r="N100" s="1013">
        <f t="shared" si="10"/>
        <v>31200</v>
      </c>
      <c r="O100" s="1013">
        <v>31200</v>
      </c>
      <c r="P100" s="683"/>
      <c r="Q100" s="1035" t="e">
        <f t="shared" si="9"/>
        <v>#REF!</v>
      </c>
    </row>
    <row r="101" spans="1:19" x14ac:dyDescent="0.25">
      <c r="A101" s="1010" t="str">
        <f t="shared" si="7"/>
        <v>272001</v>
      </c>
      <c r="B101" s="1011" t="s">
        <v>3313</v>
      </c>
      <c r="C101" s="1012">
        <v>5310634.5599999968</v>
      </c>
      <c r="D101" s="1012" t="e">
        <f>SUMIF(#REF!,VS!A101,#REF!)</f>
        <v>#REF!</v>
      </c>
      <c r="E101" s="1012" t="e">
        <f>SUMIF(#REF!,VS!A101,#REF!)</f>
        <v>#REF!</v>
      </c>
      <c r="F101" s="1012" t="e">
        <f t="shared" si="8"/>
        <v>#REF!</v>
      </c>
      <c r="G101" s="687"/>
      <c r="H101" s="1012">
        <f>SUMIFS('BD CONTRATOS 15 NOV'!P:P,'BD CONTRATOS 15 NOV'!I:I,VS!A101,'BD CONTRATOS 15 NOV'!K:K,"RAMO 28")</f>
        <v>0</v>
      </c>
      <c r="I101" s="1013">
        <f>SUMIFS('BD CONTRATOS 15 NOV'!P:P,'BD CONTRATOS 15 NOV'!I:I,VS!A101,'BD CONTRATOS 15 NOV'!K:K,"ETIQUETADO")</f>
        <v>0</v>
      </c>
      <c r="J101" s="1013">
        <f>SUMIFS('BD CONTRATOS 15 NOV'!P:P,'BD CONTRATOS 15 NOV'!I:I,VS!A101,'BD CONTRATOS 15 NOV'!K:K,"RECURSO FISCAL")</f>
        <v>0</v>
      </c>
      <c r="K101" s="1012">
        <f>SUMIFS('BD CONTRATOS 15 NOV'!P:P,'BD CONTRATOS 15 NOV'!I:I,VS!A101)</f>
        <v>0</v>
      </c>
      <c r="L101" s="554"/>
      <c r="M101" s="1035" t="e">
        <f>SUMIFS(#REF!,#REF!,VS!A101)</f>
        <v>#REF!</v>
      </c>
      <c r="N101" s="1013">
        <f t="shared" si="10"/>
        <v>5523059.9423999963</v>
      </c>
      <c r="O101" s="1013">
        <v>2603676.5999999992</v>
      </c>
      <c r="P101" s="683"/>
      <c r="Q101" s="1035" t="e">
        <f t="shared" si="9"/>
        <v>#REF!</v>
      </c>
    </row>
    <row r="102" spans="1:19" x14ac:dyDescent="0.25">
      <c r="A102" s="1010" t="str">
        <f t="shared" si="7"/>
        <v>273001</v>
      </c>
      <c r="B102" s="1011" t="s">
        <v>3314</v>
      </c>
      <c r="C102" s="1012">
        <v>3593476.7499999995</v>
      </c>
      <c r="D102" s="1012" t="e">
        <f>SUMIF(#REF!,VS!A102,#REF!)</f>
        <v>#REF!</v>
      </c>
      <c r="E102" s="1012" t="e">
        <f>SUMIF(#REF!,VS!A102,#REF!)</f>
        <v>#REF!</v>
      </c>
      <c r="F102" s="1012" t="e">
        <f t="shared" si="8"/>
        <v>#REF!</v>
      </c>
      <c r="G102" s="687"/>
      <c r="H102" s="1012">
        <f>SUMIFS('BD CONTRATOS 15 NOV'!P:P,'BD CONTRATOS 15 NOV'!I:I,VS!A102,'BD CONTRATOS 15 NOV'!K:K,"RAMO 28")</f>
        <v>0</v>
      </c>
      <c r="I102" s="1013">
        <f>SUMIFS('BD CONTRATOS 15 NOV'!P:P,'BD CONTRATOS 15 NOV'!I:I,VS!A102,'BD CONTRATOS 15 NOV'!K:K,"ETIQUETADO")</f>
        <v>0</v>
      </c>
      <c r="J102" s="1013">
        <f>SUMIFS('BD CONTRATOS 15 NOV'!P:P,'BD CONTRATOS 15 NOV'!I:I,VS!A102,'BD CONTRATOS 15 NOV'!K:K,"RECURSO FISCAL")</f>
        <v>0</v>
      </c>
      <c r="K102" s="1012">
        <f>SUMIFS('BD CONTRATOS 15 NOV'!P:P,'BD CONTRATOS 15 NOV'!I:I,VS!A102)</f>
        <v>0</v>
      </c>
      <c r="L102" s="554"/>
      <c r="M102" s="1035" t="e">
        <f>SUMIFS(#REF!,#REF!,VS!A102)</f>
        <v>#REF!</v>
      </c>
      <c r="N102" s="1013">
        <f t="shared" si="10"/>
        <v>3737215.8199999994</v>
      </c>
      <c r="O102" s="1013">
        <v>2617542.9500000002</v>
      </c>
      <c r="P102" s="683"/>
      <c r="Q102" s="1035" t="e">
        <f t="shared" si="9"/>
        <v>#REF!</v>
      </c>
    </row>
    <row r="103" spans="1:19" x14ac:dyDescent="0.25">
      <c r="A103" s="1010" t="str">
        <f t="shared" si="7"/>
        <v>274001</v>
      </c>
      <c r="B103" s="1011" t="s">
        <v>3315</v>
      </c>
      <c r="C103" s="1012">
        <v>104771.93000000004</v>
      </c>
      <c r="D103" s="1012" t="e">
        <f>SUMIF(#REF!,VS!A103,#REF!)</f>
        <v>#REF!</v>
      </c>
      <c r="E103" s="1012" t="e">
        <f>SUMIF(#REF!,VS!A103,#REF!)</f>
        <v>#REF!</v>
      </c>
      <c r="F103" s="1012" t="e">
        <f t="shared" si="8"/>
        <v>#REF!</v>
      </c>
      <c r="G103" s="687"/>
      <c r="H103" s="1012">
        <f>SUMIFS('BD CONTRATOS 15 NOV'!P:P,'BD CONTRATOS 15 NOV'!I:I,VS!A103,'BD CONTRATOS 15 NOV'!K:K,"RAMO 28")</f>
        <v>0</v>
      </c>
      <c r="I103" s="1013">
        <f>SUMIFS('BD CONTRATOS 15 NOV'!P:P,'BD CONTRATOS 15 NOV'!I:I,VS!A103,'BD CONTRATOS 15 NOV'!K:K,"ETIQUETADO")</f>
        <v>0</v>
      </c>
      <c r="J103" s="1013">
        <f>SUMIFS('BD CONTRATOS 15 NOV'!P:P,'BD CONTRATOS 15 NOV'!I:I,VS!A103,'BD CONTRATOS 15 NOV'!K:K,"RECURSO FISCAL")</f>
        <v>0</v>
      </c>
      <c r="K103" s="1012">
        <f>SUMIFS('BD CONTRATOS 15 NOV'!P:P,'BD CONTRATOS 15 NOV'!I:I,VS!A103)</f>
        <v>0</v>
      </c>
      <c r="L103" s="554"/>
      <c r="M103" s="1035" t="e">
        <f>SUMIFS(#REF!,#REF!,VS!A103)</f>
        <v>#REF!</v>
      </c>
      <c r="N103" s="1013">
        <f t="shared" si="10"/>
        <v>108962.80720000004</v>
      </c>
      <c r="O103" s="1013">
        <v>108962.81</v>
      </c>
      <c r="P103" s="683"/>
      <c r="Q103" s="1035" t="e">
        <f t="shared" si="9"/>
        <v>#REF!</v>
      </c>
    </row>
    <row r="104" spans="1:19" x14ac:dyDescent="0.25">
      <c r="A104" s="1010" t="str">
        <f t="shared" si="7"/>
        <v>275001</v>
      </c>
      <c r="B104" s="1011" t="s">
        <v>3316</v>
      </c>
      <c r="C104" s="1012">
        <v>381543.56</v>
      </c>
      <c r="D104" s="1012" t="e">
        <f>SUMIF(#REF!,VS!A104,#REF!)</f>
        <v>#REF!</v>
      </c>
      <c r="E104" s="1012" t="e">
        <f>SUMIF(#REF!,VS!A104,#REF!)</f>
        <v>#REF!</v>
      </c>
      <c r="F104" s="1012" t="e">
        <f t="shared" si="8"/>
        <v>#REF!</v>
      </c>
      <c r="G104" s="687"/>
      <c r="H104" s="1012">
        <f>SUMIFS('BD CONTRATOS 15 NOV'!P:P,'BD CONTRATOS 15 NOV'!I:I,VS!A104,'BD CONTRATOS 15 NOV'!K:K,"RAMO 28")</f>
        <v>0</v>
      </c>
      <c r="I104" s="1013">
        <f>SUMIFS('BD CONTRATOS 15 NOV'!P:P,'BD CONTRATOS 15 NOV'!I:I,VS!A104,'BD CONTRATOS 15 NOV'!K:K,"ETIQUETADO")</f>
        <v>0</v>
      </c>
      <c r="J104" s="1013">
        <f>SUMIFS('BD CONTRATOS 15 NOV'!P:P,'BD CONTRATOS 15 NOV'!I:I,VS!A104,'BD CONTRATOS 15 NOV'!K:K,"RECURSO FISCAL")</f>
        <v>0</v>
      </c>
      <c r="K104" s="1012">
        <f>SUMIFS('BD CONTRATOS 15 NOV'!P:P,'BD CONTRATOS 15 NOV'!I:I,VS!A104)</f>
        <v>0</v>
      </c>
      <c r="L104" s="554"/>
      <c r="M104" s="1035" t="e">
        <f>SUMIFS(#REF!,#REF!,VS!A104)</f>
        <v>#REF!</v>
      </c>
      <c r="N104" s="1013">
        <f t="shared" si="10"/>
        <v>396805.30239999999</v>
      </c>
      <c r="O104" s="1013">
        <v>25075.19</v>
      </c>
      <c r="P104" s="683"/>
      <c r="Q104" s="1035" t="e">
        <f t="shared" si="9"/>
        <v>#REF!</v>
      </c>
    </row>
    <row r="105" spans="1:19" x14ac:dyDescent="0.25">
      <c r="A105" s="1010" t="str">
        <f t="shared" si="7"/>
        <v>282001</v>
      </c>
      <c r="B105" s="1011" t="s">
        <v>3317</v>
      </c>
      <c r="C105" s="1012">
        <v>14901936.000000002</v>
      </c>
      <c r="D105" s="1012" t="e">
        <f>SUMIF(#REF!,VS!A105,#REF!)</f>
        <v>#REF!</v>
      </c>
      <c r="E105" s="1012" t="e">
        <f>SUMIF(#REF!,VS!A105,#REF!)</f>
        <v>#REF!</v>
      </c>
      <c r="F105" s="1012" t="e">
        <f t="shared" si="8"/>
        <v>#REF!</v>
      </c>
      <c r="G105" s="687"/>
      <c r="H105" s="1012">
        <f>SUMIFS('BD CONTRATOS 15 NOV'!P:P,'BD CONTRATOS 15 NOV'!I:I,VS!A105,'BD CONTRATOS 15 NOV'!K:K,"RAMO 28")</f>
        <v>0</v>
      </c>
      <c r="I105" s="1013">
        <f>SUMIFS('BD CONTRATOS 15 NOV'!P:P,'BD CONTRATOS 15 NOV'!I:I,VS!A105,'BD CONTRATOS 15 NOV'!K:K,"ETIQUETADO")</f>
        <v>0</v>
      </c>
      <c r="J105" s="1013">
        <f>SUMIFS('BD CONTRATOS 15 NOV'!P:P,'BD CONTRATOS 15 NOV'!I:I,VS!A105,'BD CONTRATOS 15 NOV'!K:K,"RECURSO FISCAL")</f>
        <v>0</v>
      </c>
      <c r="K105" s="1012">
        <f>SUMIFS('BD CONTRATOS 15 NOV'!P:P,'BD CONTRATOS 15 NOV'!I:I,VS!A105)</f>
        <v>0</v>
      </c>
      <c r="L105" s="554"/>
      <c r="M105" s="1035" t="e">
        <f>SUMIFS(#REF!,#REF!,VS!A105)</f>
        <v>#REF!</v>
      </c>
      <c r="N105" s="1013">
        <f t="shared" ref="N105:N121" si="11">C105*$N$1+C105</f>
        <v>15498013.440000001</v>
      </c>
      <c r="O105" s="1013">
        <v>8020094.1999999983</v>
      </c>
      <c r="P105" s="683"/>
      <c r="Q105" s="1035" t="e">
        <f t="shared" si="9"/>
        <v>#REF!</v>
      </c>
      <c r="R105" t="s">
        <v>3704</v>
      </c>
      <c r="S105" s="678">
        <v>8020094.1999999983</v>
      </c>
    </row>
    <row r="106" spans="1:19" x14ac:dyDescent="0.25">
      <c r="A106" s="1010" t="str">
        <f t="shared" si="7"/>
        <v>283001</v>
      </c>
      <c r="B106" s="1011" t="s">
        <v>3318</v>
      </c>
      <c r="C106" s="1012">
        <v>9688977.879999999</v>
      </c>
      <c r="D106" s="1012" t="e">
        <f>SUMIF(#REF!,VS!A106,#REF!)</f>
        <v>#REF!</v>
      </c>
      <c r="E106" s="1012" t="e">
        <f>SUMIF(#REF!,VS!A106,#REF!)</f>
        <v>#REF!</v>
      </c>
      <c r="F106" s="1012" t="e">
        <f t="shared" si="8"/>
        <v>#REF!</v>
      </c>
      <c r="G106" s="687"/>
      <c r="H106" s="1012">
        <f>SUMIFS('BD CONTRATOS 15 NOV'!P:P,'BD CONTRATOS 15 NOV'!I:I,VS!A106,'BD CONTRATOS 15 NOV'!K:K,"RAMO 28")</f>
        <v>0</v>
      </c>
      <c r="I106" s="1013">
        <f>SUMIFS('BD CONTRATOS 15 NOV'!P:P,'BD CONTRATOS 15 NOV'!I:I,VS!A106,'BD CONTRATOS 15 NOV'!K:K,"ETIQUETADO")</f>
        <v>0</v>
      </c>
      <c r="J106" s="1013">
        <f>SUMIFS('BD CONTRATOS 15 NOV'!P:P,'BD CONTRATOS 15 NOV'!I:I,VS!A106,'BD CONTRATOS 15 NOV'!K:K,"RECURSO FISCAL")</f>
        <v>0</v>
      </c>
      <c r="K106" s="1012">
        <f>SUMIFS('BD CONTRATOS 15 NOV'!P:P,'BD CONTRATOS 15 NOV'!I:I,VS!A106)</f>
        <v>0</v>
      </c>
      <c r="L106" s="554"/>
      <c r="M106" s="1035" t="e">
        <f>SUMIFS(#REF!,#REF!,VS!A106)</f>
        <v>#REF!</v>
      </c>
      <c r="N106" s="1013">
        <f t="shared" si="11"/>
        <v>10076536.995199999</v>
      </c>
      <c r="O106" s="1013">
        <v>3674027.63</v>
      </c>
      <c r="P106" s="683"/>
      <c r="Q106" s="1035" t="e">
        <f t="shared" si="9"/>
        <v>#REF!</v>
      </c>
      <c r="R106" t="s">
        <v>3705</v>
      </c>
      <c r="S106" s="678">
        <v>3674027.63</v>
      </c>
    </row>
    <row r="107" spans="1:19" x14ac:dyDescent="0.25">
      <c r="A107" s="1010" t="str">
        <f t="shared" si="7"/>
        <v>291001</v>
      </c>
      <c r="B107" s="1011" t="s">
        <v>3319</v>
      </c>
      <c r="C107" s="1012">
        <v>1885069.86</v>
      </c>
      <c r="D107" s="1012" t="e">
        <f>SUMIF(#REF!,VS!A107,#REF!)</f>
        <v>#REF!</v>
      </c>
      <c r="E107" s="1012" t="e">
        <f>SUMIF(#REF!,VS!A107,#REF!)</f>
        <v>#REF!</v>
      </c>
      <c r="F107" s="1012" t="e">
        <f t="shared" si="8"/>
        <v>#REF!</v>
      </c>
      <c r="G107" s="687"/>
      <c r="H107" s="1012">
        <f>SUMIFS('BD CONTRATOS 15 NOV'!P:P,'BD CONTRATOS 15 NOV'!I:I,VS!A107,'BD CONTRATOS 15 NOV'!K:K,"RAMO 28")</f>
        <v>1109331.82</v>
      </c>
      <c r="I107" s="1013">
        <f>SUMIFS('BD CONTRATOS 15 NOV'!P:P,'BD CONTRATOS 15 NOV'!I:I,VS!A107,'BD CONTRATOS 15 NOV'!K:K,"ETIQUETADO")</f>
        <v>0</v>
      </c>
      <c r="J107" s="1013">
        <f>SUMIFS('BD CONTRATOS 15 NOV'!P:P,'BD CONTRATOS 15 NOV'!I:I,VS!A107,'BD CONTRATOS 15 NOV'!K:K,"RECURSO FISCAL")</f>
        <v>0</v>
      </c>
      <c r="K107" s="1012">
        <f>SUMIFS('BD CONTRATOS 15 NOV'!P:P,'BD CONTRATOS 15 NOV'!I:I,VS!A107)</f>
        <v>1109331.82</v>
      </c>
      <c r="L107" s="554">
        <v>1320000</v>
      </c>
      <c r="M107" s="1035" t="e">
        <f>SUMIFS(#REF!,#REF!,VS!A107)</f>
        <v>#REF!</v>
      </c>
      <c r="N107" s="1013">
        <f t="shared" si="11"/>
        <v>1960472.6544000001</v>
      </c>
      <c r="O107" s="1013">
        <v>2245762.88</v>
      </c>
      <c r="P107" s="683"/>
      <c r="Q107" s="1035" t="e">
        <f t="shared" si="9"/>
        <v>#REF!</v>
      </c>
    </row>
    <row r="108" spans="1:19" x14ac:dyDescent="0.25">
      <c r="A108" s="1010" t="str">
        <f t="shared" si="7"/>
        <v>292001</v>
      </c>
      <c r="B108" s="1011" t="s">
        <v>3320</v>
      </c>
      <c r="C108" s="1012">
        <v>404577.15000000008</v>
      </c>
      <c r="D108" s="1012" t="e">
        <f>SUMIF(#REF!,VS!A108,#REF!)</f>
        <v>#REF!</v>
      </c>
      <c r="E108" s="1012" t="e">
        <f>SUMIF(#REF!,VS!A108,#REF!)</f>
        <v>#REF!</v>
      </c>
      <c r="F108" s="1012" t="e">
        <f t="shared" si="8"/>
        <v>#REF!</v>
      </c>
      <c r="G108" s="687"/>
      <c r="H108" s="1012">
        <f>SUMIFS('BD CONTRATOS 15 NOV'!P:P,'BD CONTRATOS 15 NOV'!I:I,VS!A108,'BD CONTRATOS 15 NOV'!K:K,"RAMO 28")</f>
        <v>0</v>
      </c>
      <c r="I108" s="1013">
        <f>SUMIFS('BD CONTRATOS 15 NOV'!P:P,'BD CONTRATOS 15 NOV'!I:I,VS!A108,'BD CONTRATOS 15 NOV'!K:K,"ETIQUETADO")</f>
        <v>0</v>
      </c>
      <c r="J108" s="1013">
        <f>SUMIFS('BD CONTRATOS 15 NOV'!P:P,'BD CONTRATOS 15 NOV'!I:I,VS!A108,'BD CONTRATOS 15 NOV'!K:K,"RECURSO FISCAL")</f>
        <v>0</v>
      </c>
      <c r="K108" s="1012">
        <f>SUMIFS('BD CONTRATOS 15 NOV'!P:P,'BD CONTRATOS 15 NOV'!I:I,VS!A108)</f>
        <v>0</v>
      </c>
      <c r="L108" s="554"/>
      <c r="M108" s="1035" t="e">
        <f>SUMIFS(#REF!,#REF!,VS!A108)</f>
        <v>#REF!</v>
      </c>
      <c r="N108" s="1013">
        <f t="shared" si="11"/>
        <v>420760.23600000009</v>
      </c>
      <c r="O108" s="1013">
        <v>427246.82</v>
      </c>
      <c r="P108" s="683"/>
      <c r="Q108" s="1035" t="e">
        <f t="shared" si="9"/>
        <v>#REF!</v>
      </c>
    </row>
    <row r="109" spans="1:19" x14ac:dyDescent="0.25">
      <c r="A109" s="1010" t="str">
        <f t="shared" si="7"/>
        <v>293001</v>
      </c>
      <c r="B109" s="1011" t="s">
        <v>3321</v>
      </c>
      <c r="C109" s="1012">
        <v>15999.999999999998</v>
      </c>
      <c r="D109" s="1012" t="e">
        <f>SUMIF(#REF!,VS!A109,#REF!)</f>
        <v>#REF!</v>
      </c>
      <c r="E109" s="1012" t="e">
        <f>SUMIF(#REF!,VS!A109,#REF!)</f>
        <v>#REF!</v>
      </c>
      <c r="F109" s="1012" t="e">
        <f t="shared" si="8"/>
        <v>#REF!</v>
      </c>
      <c r="G109" s="687"/>
      <c r="H109" s="1012">
        <f>SUMIFS('BD CONTRATOS 15 NOV'!P:P,'BD CONTRATOS 15 NOV'!I:I,VS!A109,'BD CONTRATOS 15 NOV'!K:K,"RAMO 28")</f>
        <v>0</v>
      </c>
      <c r="I109" s="1013">
        <f>SUMIFS('BD CONTRATOS 15 NOV'!P:P,'BD CONTRATOS 15 NOV'!I:I,VS!A109,'BD CONTRATOS 15 NOV'!K:K,"ETIQUETADO")</f>
        <v>0</v>
      </c>
      <c r="J109" s="1013">
        <f>SUMIFS('BD CONTRATOS 15 NOV'!P:P,'BD CONTRATOS 15 NOV'!I:I,VS!A109,'BD CONTRATOS 15 NOV'!K:K,"RECURSO FISCAL")</f>
        <v>0</v>
      </c>
      <c r="K109" s="1012">
        <f>SUMIFS('BD CONTRATOS 15 NOV'!P:P,'BD CONTRATOS 15 NOV'!I:I,VS!A109)</f>
        <v>0</v>
      </c>
      <c r="L109" s="554"/>
      <c r="M109" s="1035" t="e">
        <f>SUMIFS(#REF!,#REF!,VS!A109)</f>
        <v>#REF!</v>
      </c>
      <c r="N109" s="1013">
        <f t="shared" si="11"/>
        <v>16639.999999999996</v>
      </c>
      <c r="O109" s="1013">
        <v>47790.64</v>
      </c>
      <c r="P109" s="683"/>
      <c r="Q109" s="1035" t="e">
        <f t="shared" si="9"/>
        <v>#REF!</v>
      </c>
    </row>
    <row r="110" spans="1:19" x14ac:dyDescent="0.25">
      <c r="A110" s="1010" t="str">
        <f t="shared" si="7"/>
        <v>293002</v>
      </c>
      <c r="B110" s="1011" t="s">
        <v>3322</v>
      </c>
      <c r="C110" s="1012">
        <v>0</v>
      </c>
      <c r="D110" s="1012" t="e">
        <f>SUMIF(#REF!,VS!A110,#REF!)</f>
        <v>#REF!</v>
      </c>
      <c r="E110" s="1012" t="e">
        <f>SUMIF(#REF!,VS!A110,#REF!)</f>
        <v>#REF!</v>
      </c>
      <c r="F110" s="1012" t="e">
        <f t="shared" si="8"/>
        <v>#REF!</v>
      </c>
      <c r="G110" s="687"/>
      <c r="H110" s="1012">
        <f>SUMIFS('BD CONTRATOS 15 NOV'!P:P,'BD CONTRATOS 15 NOV'!I:I,VS!A110,'BD CONTRATOS 15 NOV'!K:K,"RAMO 28")</f>
        <v>0</v>
      </c>
      <c r="I110" s="1013">
        <f>SUMIFS('BD CONTRATOS 15 NOV'!P:P,'BD CONTRATOS 15 NOV'!I:I,VS!A110,'BD CONTRATOS 15 NOV'!K:K,"ETIQUETADO")</f>
        <v>0</v>
      </c>
      <c r="J110" s="1013">
        <f>SUMIFS('BD CONTRATOS 15 NOV'!P:P,'BD CONTRATOS 15 NOV'!I:I,VS!A110,'BD CONTRATOS 15 NOV'!K:K,"RECURSO FISCAL")</f>
        <v>0</v>
      </c>
      <c r="K110" s="1012">
        <f>SUMIFS('BD CONTRATOS 15 NOV'!P:P,'BD CONTRATOS 15 NOV'!I:I,VS!A110)</f>
        <v>0</v>
      </c>
      <c r="L110" s="554"/>
      <c r="M110" s="1035" t="e">
        <f>SUMIFS(#REF!,#REF!,VS!A110)</f>
        <v>#REF!</v>
      </c>
      <c r="N110" s="1013">
        <f t="shared" si="11"/>
        <v>0</v>
      </c>
      <c r="O110" s="1013">
        <v>1345.08</v>
      </c>
      <c r="P110" s="683"/>
      <c r="Q110" s="1035" t="e">
        <f t="shared" si="9"/>
        <v>#REF!</v>
      </c>
    </row>
    <row r="111" spans="1:19" x14ac:dyDescent="0.25">
      <c r="A111" s="1010" t="str">
        <f t="shared" si="7"/>
        <v>293003</v>
      </c>
      <c r="B111" s="1011" t="s">
        <v>3323</v>
      </c>
      <c r="C111" s="1012">
        <v>0</v>
      </c>
      <c r="D111" s="1012" t="e">
        <f>SUMIF(#REF!,VS!A111,#REF!)</f>
        <v>#REF!</v>
      </c>
      <c r="E111" s="1012" t="e">
        <f>SUMIF(#REF!,VS!A111,#REF!)</f>
        <v>#REF!</v>
      </c>
      <c r="F111" s="1012" t="e">
        <f t="shared" si="8"/>
        <v>#REF!</v>
      </c>
      <c r="G111" s="687"/>
      <c r="H111" s="1012">
        <f>SUMIFS('BD CONTRATOS 15 NOV'!P:P,'BD CONTRATOS 15 NOV'!I:I,VS!A111,'BD CONTRATOS 15 NOV'!K:K,"RAMO 28")</f>
        <v>0</v>
      </c>
      <c r="I111" s="1013">
        <f>SUMIFS('BD CONTRATOS 15 NOV'!P:P,'BD CONTRATOS 15 NOV'!I:I,VS!A111,'BD CONTRATOS 15 NOV'!K:K,"ETIQUETADO")</f>
        <v>0</v>
      </c>
      <c r="J111" s="1013">
        <f>SUMIFS('BD CONTRATOS 15 NOV'!P:P,'BD CONTRATOS 15 NOV'!I:I,VS!A111,'BD CONTRATOS 15 NOV'!K:K,"RECURSO FISCAL")</f>
        <v>0</v>
      </c>
      <c r="K111" s="1012">
        <f>SUMIFS('BD CONTRATOS 15 NOV'!P:P,'BD CONTRATOS 15 NOV'!I:I,VS!A111)</f>
        <v>0</v>
      </c>
      <c r="L111" s="554"/>
      <c r="M111" s="1035" t="e">
        <f>SUMIFS(#REF!,#REF!,VS!A111)</f>
        <v>#REF!</v>
      </c>
      <c r="N111" s="1013">
        <f t="shared" si="11"/>
        <v>0</v>
      </c>
      <c r="O111" s="1013">
        <v>4976.3999999999996</v>
      </c>
      <c r="P111" s="683"/>
      <c r="Q111" s="1035" t="e">
        <f t="shared" si="9"/>
        <v>#REF!</v>
      </c>
    </row>
    <row r="112" spans="1:19" x14ac:dyDescent="0.25">
      <c r="A112" s="1010" t="str">
        <f t="shared" si="7"/>
        <v>294001</v>
      </c>
      <c r="B112" s="1011" t="s">
        <v>3324</v>
      </c>
      <c r="C112" s="1012">
        <v>399999.99999999994</v>
      </c>
      <c r="D112" s="1012" t="e">
        <f>SUMIF(#REF!,VS!A112,#REF!)</f>
        <v>#REF!</v>
      </c>
      <c r="E112" s="1012" t="e">
        <f>SUMIF(#REF!,VS!A112,#REF!)</f>
        <v>#REF!</v>
      </c>
      <c r="F112" s="1012" t="e">
        <f t="shared" si="8"/>
        <v>#REF!</v>
      </c>
      <c r="G112" s="687"/>
      <c r="H112" s="1012">
        <f>SUMIFS('BD CONTRATOS 15 NOV'!P:P,'BD CONTRATOS 15 NOV'!I:I,VS!A112,'BD CONTRATOS 15 NOV'!K:K,"RAMO 28")</f>
        <v>2357142.8571428573</v>
      </c>
      <c r="I112" s="1013">
        <f>SUMIFS('BD CONTRATOS 15 NOV'!P:P,'BD CONTRATOS 15 NOV'!I:I,VS!A112,'BD CONTRATOS 15 NOV'!K:K,"ETIQUETADO")</f>
        <v>0</v>
      </c>
      <c r="J112" s="1013">
        <f>SUMIFS('BD CONTRATOS 15 NOV'!P:P,'BD CONTRATOS 15 NOV'!I:I,VS!A112,'BD CONTRATOS 15 NOV'!K:K,"RECURSO FISCAL")</f>
        <v>0</v>
      </c>
      <c r="K112" s="1012">
        <f>SUMIFS('BD CONTRATOS 15 NOV'!P:P,'BD CONTRATOS 15 NOV'!I:I,VS!A112)</f>
        <v>2357142.8571428573</v>
      </c>
      <c r="L112" s="1014">
        <v>500000</v>
      </c>
      <c r="M112" s="1035" t="e">
        <f>SUMIFS(#REF!,#REF!,VS!A112)</f>
        <v>#REF!</v>
      </c>
      <c r="N112" s="1013">
        <f t="shared" si="11"/>
        <v>415999.99999999994</v>
      </c>
      <c r="O112" s="1013">
        <v>4325360.46</v>
      </c>
      <c r="P112" s="683"/>
      <c r="Q112" s="1035" t="e">
        <f t="shared" si="9"/>
        <v>#REF!</v>
      </c>
      <c r="R112" t="s">
        <v>3704</v>
      </c>
      <c r="S112" s="678">
        <v>2000000</v>
      </c>
    </row>
    <row r="113" spans="1:20" x14ac:dyDescent="0.25">
      <c r="A113" s="1010" t="str">
        <f t="shared" si="7"/>
        <v>295001</v>
      </c>
      <c r="B113" s="1011" t="s">
        <v>3325</v>
      </c>
      <c r="C113" s="1012">
        <v>37203.919999999998</v>
      </c>
      <c r="D113" s="1012" t="e">
        <f>SUMIF(#REF!,VS!A113,#REF!)</f>
        <v>#REF!</v>
      </c>
      <c r="E113" s="1012" t="e">
        <f>SUMIF(#REF!,VS!A113,#REF!)</f>
        <v>#REF!</v>
      </c>
      <c r="F113" s="1012" t="e">
        <f t="shared" si="8"/>
        <v>#REF!</v>
      </c>
      <c r="G113" s="687"/>
      <c r="H113" s="1012">
        <f>SUMIFS('BD CONTRATOS 15 NOV'!P:P,'BD CONTRATOS 15 NOV'!I:I,VS!A113,'BD CONTRATOS 15 NOV'!K:K,"RAMO 28")</f>
        <v>0</v>
      </c>
      <c r="I113" s="1013">
        <f>SUMIFS('BD CONTRATOS 15 NOV'!P:P,'BD CONTRATOS 15 NOV'!I:I,VS!A113,'BD CONTRATOS 15 NOV'!K:K,"ETIQUETADO")</f>
        <v>0</v>
      </c>
      <c r="J113" s="1013">
        <f>SUMIFS('BD CONTRATOS 15 NOV'!P:P,'BD CONTRATOS 15 NOV'!I:I,VS!A113,'BD CONTRATOS 15 NOV'!K:K,"RECURSO FISCAL")</f>
        <v>0</v>
      </c>
      <c r="K113" s="1012">
        <f>SUMIFS('BD CONTRATOS 15 NOV'!P:P,'BD CONTRATOS 15 NOV'!I:I,VS!A113)</f>
        <v>0</v>
      </c>
      <c r="L113" s="554"/>
      <c r="M113" s="1035" t="e">
        <f>SUMIFS(#REF!,#REF!,VS!A113)</f>
        <v>#REF!</v>
      </c>
      <c r="N113" s="1013">
        <f t="shared" si="11"/>
        <v>38692.076799999995</v>
      </c>
      <c r="O113" s="1013">
        <v>116650.71</v>
      </c>
      <c r="P113" s="683"/>
      <c r="Q113" s="1035" t="e">
        <f t="shared" si="9"/>
        <v>#REF!</v>
      </c>
    </row>
    <row r="114" spans="1:20" x14ac:dyDescent="0.25">
      <c r="A114" s="1010" t="str">
        <f t="shared" si="7"/>
        <v>296001</v>
      </c>
      <c r="B114" s="1011" t="s">
        <v>3326</v>
      </c>
      <c r="C114" s="1012">
        <v>6616871.3100000015</v>
      </c>
      <c r="D114" s="1012" t="e">
        <f>SUMIF(#REF!,VS!A114,#REF!)</f>
        <v>#REF!</v>
      </c>
      <c r="E114" s="1012" t="e">
        <f>SUMIF(#REF!,VS!A114,#REF!)</f>
        <v>#REF!</v>
      </c>
      <c r="F114" s="1012" t="e">
        <f t="shared" si="8"/>
        <v>#REF!</v>
      </c>
      <c r="G114" s="687"/>
      <c r="H114" s="1012">
        <f>SUMIFS('BD CONTRATOS 15 NOV'!P:P,'BD CONTRATOS 15 NOV'!I:I,VS!A114,'BD CONTRATOS 15 NOV'!K:K,"RAMO 28")</f>
        <v>2571428.52</v>
      </c>
      <c r="I114" s="1013">
        <f>SUMIFS('BD CONTRATOS 15 NOV'!P:P,'BD CONTRATOS 15 NOV'!I:I,VS!A114,'BD CONTRATOS 15 NOV'!K:K,"ETIQUETADO")</f>
        <v>0</v>
      </c>
      <c r="J114" s="1013">
        <f>SUMIFS('BD CONTRATOS 15 NOV'!P:P,'BD CONTRATOS 15 NOV'!I:I,VS!A114,'BD CONTRATOS 15 NOV'!K:K,"RECURSO FISCAL")</f>
        <v>0</v>
      </c>
      <c r="K114" s="1012">
        <f>SUMIFS('BD CONTRATOS 15 NOV'!P:P,'BD CONTRATOS 15 NOV'!I:I,VS!A114)</f>
        <v>2571428.52</v>
      </c>
      <c r="L114" s="1025">
        <v>1500000</v>
      </c>
      <c r="M114" s="1035" t="e">
        <f>SUMIFS(#REF!,#REF!,VS!A114)</f>
        <v>#REF!</v>
      </c>
      <c r="N114" s="1013">
        <f t="shared" si="11"/>
        <v>6881546.1624000017</v>
      </c>
      <c r="O114" s="1013">
        <v>4672906.13</v>
      </c>
      <c r="P114" s="683"/>
      <c r="Q114" s="1035" t="e">
        <f t="shared" si="9"/>
        <v>#REF!</v>
      </c>
    </row>
    <row r="115" spans="1:20" x14ac:dyDescent="0.25">
      <c r="A115" s="1010" t="str">
        <f t="shared" si="7"/>
        <v>296002</v>
      </c>
      <c r="B115" s="1011" t="s">
        <v>3327</v>
      </c>
      <c r="C115" s="1012">
        <v>3999999.9999999995</v>
      </c>
      <c r="D115" s="1012" t="e">
        <f>SUMIF(#REF!,VS!A115,#REF!)</f>
        <v>#REF!</v>
      </c>
      <c r="E115" s="1012" t="e">
        <f>SUMIF(#REF!,VS!A115,#REF!)</f>
        <v>#REF!</v>
      </c>
      <c r="F115" s="1012" t="e">
        <f t="shared" si="8"/>
        <v>#REF!</v>
      </c>
      <c r="G115" s="687"/>
      <c r="H115" s="1012">
        <f>SUMIFS('BD CONTRATOS 15 NOV'!P:P,'BD CONTRATOS 15 NOV'!I:I,VS!A115,'BD CONTRATOS 15 NOV'!K:K,"RAMO 28")</f>
        <v>8727272.7272727266</v>
      </c>
      <c r="I115" s="1013">
        <f>SUMIFS('BD CONTRATOS 15 NOV'!P:P,'BD CONTRATOS 15 NOV'!I:I,VS!A115,'BD CONTRATOS 15 NOV'!K:K,"ETIQUETADO")</f>
        <v>0</v>
      </c>
      <c r="J115" s="1013">
        <f>SUMIFS('BD CONTRATOS 15 NOV'!P:P,'BD CONTRATOS 15 NOV'!I:I,VS!A115,'BD CONTRATOS 15 NOV'!K:K,"RECURSO FISCAL")</f>
        <v>0</v>
      </c>
      <c r="K115" s="1012">
        <f>SUMIFS('BD CONTRATOS 15 NOV'!P:P,'BD CONTRATOS 15 NOV'!I:I,VS!A115)</f>
        <v>8727272.7272727266</v>
      </c>
      <c r="L115" s="554">
        <v>2200000</v>
      </c>
      <c r="M115" s="1035" t="e">
        <f>SUMIFS(#REF!,#REF!,VS!A115)</f>
        <v>#REF!</v>
      </c>
      <c r="N115" s="1013">
        <f t="shared" si="11"/>
        <v>4159999.9999999995</v>
      </c>
      <c r="O115" s="1013">
        <v>4159999.9999999995</v>
      </c>
      <c r="P115" s="683"/>
      <c r="Q115" s="1035" t="e">
        <f t="shared" si="9"/>
        <v>#REF!</v>
      </c>
    </row>
    <row r="116" spans="1:20" x14ac:dyDescent="0.25">
      <c r="A116" s="1010" t="str">
        <f t="shared" si="7"/>
        <v>296003</v>
      </c>
      <c r="B116" s="1011" t="s">
        <v>3328</v>
      </c>
      <c r="C116" s="1012">
        <v>2118423.9499999997</v>
      </c>
      <c r="D116" s="1012" t="e">
        <f>SUMIF(#REF!,VS!A116,#REF!)</f>
        <v>#REF!</v>
      </c>
      <c r="E116" s="1012" t="e">
        <f>SUMIF(#REF!,VS!A116,#REF!)</f>
        <v>#REF!</v>
      </c>
      <c r="F116" s="1012" t="e">
        <f t="shared" si="8"/>
        <v>#REF!</v>
      </c>
      <c r="G116" s="687"/>
      <c r="H116" s="1012">
        <f>SUMIFS('BD CONTRATOS 15 NOV'!P:P,'BD CONTRATOS 15 NOV'!I:I,VS!A116,'BD CONTRATOS 15 NOV'!K:K,"RAMO 28")</f>
        <v>5142857.16</v>
      </c>
      <c r="I116" s="1013">
        <f>SUMIFS('BD CONTRATOS 15 NOV'!P:P,'BD CONTRATOS 15 NOV'!I:I,VS!A116,'BD CONTRATOS 15 NOV'!K:K,"ETIQUETADO")</f>
        <v>0</v>
      </c>
      <c r="J116" s="1013">
        <f>SUMIFS('BD CONTRATOS 15 NOV'!P:P,'BD CONTRATOS 15 NOV'!I:I,VS!A116,'BD CONTRATOS 15 NOV'!K:K,"RECURSO FISCAL")</f>
        <v>0</v>
      </c>
      <c r="K116" s="1012">
        <f>SUMIFS('BD CONTRATOS 15 NOV'!P:P,'BD CONTRATOS 15 NOV'!I:I,VS!A116)</f>
        <v>5142857.16</v>
      </c>
      <c r="L116" s="1025">
        <v>3000000</v>
      </c>
      <c r="M116" s="1035" t="e">
        <f>SUMIFS(#REF!,#REF!,VS!A116)</f>
        <v>#REF!</v>
      </c>
      <c r="N116" s="1013">
        <f t="shared" si="11"/>
        <v>2203160.9079999998</v>
      </c>
      <c r="O116" s="1013">
        <v>2203160.91</v>
      </c>
      <c r="P116" s="683"/>
      <c r="Q116" s="1035" t="e">
        <f t="shared" si="9"/>
        <v>#REF!</v>
      </c>
    </row>
    <row r="117" spans="1:20" x14ac:dyDescent="0.25">
      <c r="A117" s="1010" t="str">
        <f t="shared" si="7"/>
        <v>298001</v>
      </c>
      <c r="B117" s="1011" t="s">
        <v>3329</v>
      </c>
      <c r="C117" s="1012">
        <v>9000000</v>
      </c>
      <c r="D117" s="1012" t="e">
        <f>SUMIF(#REF!,VS!A117,#REF!)</f>
        <v>#REF!</v>
      </c>
      <c r="E117" s="1012" t="e">
        <f>SUMIF(#REF!,VS!A117,#REF!)</f>
        <v>#REF!</v>
      </c>
      <c r="F117" s="1012" t="e">
        <f t="shared" si="8"/>
        <v>#REF!</v>
      </c>
      <c r="G117" s="687"/>
      <c r="H117" s="1012">
        <f>SUMIFS('BD CONTRATOS 15 NOV'!P:P,'BD CONTRATOS 15 NOV'!I:I,VS!A117,'BD CONTRATOS 15 NOV'!K:K,"RAMO 28")</f>
        <v>0</v>
      </c>
      <c r="I117" s="1013">
        <f>SUMIFS('BD CONTRATOS 15 NOV'!P:P,'BD CONTRATOS 15 NOV'!I:I,VS!A117,'BD CONTRATOS 15 NOV'!K:K,"ETIQUETADO")</f>
        <v>0</v>
      </c>
      <c r="J117" s="1013">
        <f>SUMIFS('BD CONTRATOS 15 NOV'!P:P,'BD CONTRATOS 15 NOV'!I:I,VS!A117,'BD CONTRATOS 15 NOV'!K:K,"RECURSO FISCAL")</f>
        <v>0</v>
      </c>
      <c r="K117" s="1012">
        <f>SUMIFS('BD CONTRATOS 15 NOV'!P:P,'BD CONTRATOS 15 NOV'!I:I,VS!A117)</f>
        <v>0</v>
      </c>
      <c r="L117" s="554">
        <v>5000000</v>
      </c>
      <c r="M117" s="1035" t="e">
        <f>SUMIFS(#REF!,#REF!,VS!A117)</f>
        <v>#REF!</v>
      </c>
      <c r="N117" s="1013">
        <f t="shared" si="11"/>
        <v>9360000</v>
      </c>
      <c r="O117" s="1013">
        <v>5000000</v>
      </c>
      <c r="P117" s="683"/>
      <c r="Q117" s="1035" t="e">
        <f t="shared" si="9"/>
        <v>#REF!</v>
      </c>
    </row>
    <row r="118" spans="1:20" x14ac:dyDescent="0.25">
      <c r="A118" s="1010" t="str">
        <f t="shared" si="7"/>
        <v>299001</v>
      </c>
      <c r="B118" s="1011" t="s">
        <v>3330</v>
      </c>
      <c r="C118" s="1012">
        <v>10473114.57</v>
      </c>
      <c r="D118" s="1012" t="e">
        <f>SUMIF(#REF!,VS!A118,#REF!)</f>
        <v>#REF!</v>
      </c>
      <c r="E118" s="1012" t="e">
        <f>SUMIF(#REF!,VS!A118,#REF!)</f>
        <v>#REF!</v>
      </c>
      <c r="F118" s="1012" t="e">
        <f t="shared" si="8"/>
        <v>#REF!</v>
      </c>
      <c r="G118" s="687"/>
      <c r="H118" s="1012">
        <f>SUMIFS('BD CONTRATOS 15 NOV'!P:P,'BD CONTRATOS 15 NOV'!I:I,VS!A118,'BD CONTRATOS 15 NOV'!K:K,"RAMO 28")</f>
        <v>16869354.469999999</v>
      </c>
      <c r="I118" s="1013">
        <f>SUMIFS('BD CONTRATOS 15 NOV'!P:P,'BD CONTRATOS 15 NOV'!I:I,VS!A118,'BD CONTRATOS 15 NOV'!K:K,"ETIQUETADO")</f>
        <v>0</v>
      </c>
      <c r="J118" s="1013">
        <f>SUMIFS('BD CONTRATOS 15 NOV'!P:P,'BD CONTRATOS 15 NOV'!I:I,VS!A118,'BD CONTRATOS 15 NOV'!K:K,"RECURSO FISCAL")</f>
        <v>0</v>
      </c>
      <c r="K118" s="1012">
        <f>SUMIFS('BD CONTRATOS 15 NOV'!P:P,'BD CONTRATOS 15 NOV'!I:I,VS!A118)</f>
        <v>16869354.469999999</v>
      </c>
      <c r="L118" s="554">
        <f>6600000+7920000+2000000</f>
        <v>16520000</v>
      </c>
      <c r="M118" s="1035" t="e">
        <f>SUMIFS(#REF!,#REF!,VS!A118)</f>
        <v>#REF!</v>
      </c>
      <c r="N118" s="1013">
        <f t="shared" si="11"/>
        <v>10892039.152800001</v>
      </c>
      <c r="O118" s="1013">
        <v>18172000</v>
      </c>
      <c r="P118" s="683"/>
      <c r="Q118" s="1035" t="e">
        <f t="shared" si="9"/>
        <v>#REF!</v>
      </c>
    </row>
    <row r="119" spans="1:20" x14ac:dyDescent="0.25">
      <c r="A119" s="1010" t="str">
        <f t="shared" si="7"/>
        <v>299002</v>
      </c>
      <c r="B119" s="1011" t="s">
        <v>3331</v>
      </c>
      <c r="C119" s="1012">
        <v>0</v>
      </c>
      <c r="D119" s="1012" t="e">
        <f>SUMIF(#REF!,VS!A119,#REF!)</f>
        <v>#REF!</v>
      </c>
      <c r="E119" s="1012" t="e">
        <f>SUMIF(#REF!,VS!A119,#REF!)</f>
        <v>#REF!</v>
      </c>
      <c r="F119" s="1012" t="e">
        <f t="shared" si="8"/>
        <v>#REF!</v>
      </c>
      <c r="G119" s="687"/>
      <c r="H119" s="1012">
        <f>SUMIFS('BD CONTRATOS 15 NOV'!P:P,'BD CONTRATOS 15 NOV'!I:I,VS!A119,'BD CONTRATOS 15 NOV'!K:K,"RAMO 28")</f>
        <v>0</v>
      </c>
      <c r="I119" s="1013">
        <f>SUMIFS('BD CONTRATOS 15 NOV'!P:P,'BD CONTRATOS 15 NOV'!I:I,VS!A119,'BD CONTRATOS 15 NOV'!K:K,"ETIQUETADO")</f>
        <v>0</v>
      </c>
      <c r="J119" s="1013">
        <f>SUMIFS('BD CONTRATOS 15 NOV'!P:P,'BD CONTRATOS 15 NOV'!I:I,VS!A119,'BD CONTRATOS 15 NOV'!K:K,"RECURSO FISCAL")</f>
        <v>0</v>
      </c>
      <c r="K119" s="1012">
        <f>SUMIFS('BD CONTRATOS 15 NOV'!P:P,'BD CONTRATOS 15 NOV'!I:I,VS!A119)</f>
        <v>0</v>
      </c>
      <c r="L119" s="554"/>
      <c r="M119" s="1035" t="e">
        <f>SUMIFS(#REF!,#REF!,VS!A119)</f>
        <v>#REF!</v>
      </c>
      <c r="N119" s="1013">
        <f t="shared" si="11"/>
        <v>0</v>
      </c>
      <c r="O119" s="1013">
        <v>0</v>
      </c>
      <c r="P119" s="683"/>
      <c r="Q119" s="1035" t="e">
        <f t="shared" si="9"/>
        <v>#REF!</v>
      </c>
    </row>
    <row r="120" spans="1:20" x14ac:dyDescent="0.25">
      <c r="A120" s="1010" t="str">
        <f t="shared" si="7"/>
        <v>299003</v>
      </c>
      <c r="B120" s="1011" t="s">
        <v>3332</v>
      </c>
      <c r="C120" s="1012">
        <v>1266036.6500000001</v>
      </c>
      <c r="D120" s="1012" t="e">
        <f>SUMIF(#REF!,VS!A120,#REF!)</f>
        <v>#REF!</v>
      </c>
      <c r="E120" s="1012" t="e">
        <f>SUMIF(#REF!,VS!A120,#REF!)</f>
        <v>#REF!</v>
      </c>
      <c r="F120" s="1012" t="e">
        <f t="shared" si="8"/>
        <v>#REF!</v>
      </c>
      <c r="G120" s="687"/>
      <c r="H120" s="1012">
        <f>SUMIFS('BD CONTRATOS 15 NOV'!P:P,'BD CONTRATOS 15 NOV'!I:I,VS!A120,'BD CONTRATOS 15 NOV'!K:K,"RAMO 28")</f>
        <v>0</v>
      </c>
      <c r="I120" s="1013">
        <f>SUMIFS('BD CONTRATOS 15 NOV'!P:P,'BD CONTRATOS 15 NOV'!I:I,VS!A120,'BD CONTRATOS 15 NOV'!K:K,"ETIQUETADO")</f>
        <v>0</v>
      </c>
      <c r="J120" s="1013">
        <f>SUMIFS('BD CONTRATOS 15 NOV'!P:P,'BD CONTRATOS 15 NOV'!I:I,VS!A120,'BD CONTRATOS 15 NOV'!K:K,"RECURSO FISCAL")</f>
        <v>0</v>
      </c>
      <c r="K120" s="1012">
        <f>SUMIFS('BD CONTRATOS 15 NOV'!P:P,'BD CONTRATOS 15 NOV'!I:I,VS!A120)</f>
        <v>0</v>
      </c>
      <c r="L120" s="554"/>
      <c r="M120" s="1035" t="e">
        <f>SUMIFS(#REF!,#REF!,VS!A120)</f>
        <v>#REF!</v>
      </c>
      <c r="N120" s="1013">
        <f t="shared" si="11"/>
        <v>1316678.1160000002</v>
      </c>
      <c r="O120" s="1013">
        <v>624723.99</v>
      </c>
      <c r="P120" s="683"/>
      <c r="Q120" s="1035" t="e">
        <f t="shared" si="9"/>
        <v>#REF!</v>
      </c>
    </row>
    <row r="121" spans="1:20" x14ac:dyDescent="0.25">
      <c r="A121" s="1010" t="str">
        <f t="shared" si="7"/>
        <v>299004</v>
      </c>
      <c r="B121" s="1011" t="s">
        <v>3333</v>
      </c>
      <c r="C121" s="1012">
        <v>182481.86999999997</v>
      </c>
      <c r="D121" s="1012" t="e">
        <f>SUMIF(#REF!,VS!A121,#REF!)</f>
        <v>#REF!</v>
      </c>
      <c r="E121" s="1012" t="e">
        <f>SUMIF(#REF!,VS!A121,#REF!)</f>
        <v>#REF!</v>
      </c>
      <c r="F121" s="1012" t="e">
        <f t="shared" si="8"/>
        <v>#REF!</v>
      </c>
      <c r="G121" s="687"/>
      <c r="H121" s="1012">
        <f>SUMIFS('BD CONTRATOS 15 NOV'!P:P,'BD CONTRATOS 15 NOV'!I:I,VS!A121,'BD CONTRATOS 15 NOV'!K:K,"RAMO 28")</f>
        <v>0</v>
      </c>
      <c r="I121" s="1013">
        <f>SUMIFS('BD CONTRATOS 15 NOV'!P:P,'BD CONTRATOS 15 NOV'!I:I,VS!A121,'BD CONTRATOS 15 NOV'!K:K,"ETIQUETADO")</f>
        <v>0</v>
      </c>
      <c r="J121" s="1013">
        <f>SUMIFS('BD CONTRATOS 15 NOV'!P:P,'BD CONTRATOS 15 NOV'!I:I,VS!A121,'BD CONTRATOS 15 NOV'!K:K,"RECURSO FISCAL")</f>
        <v>0</v>
      </c>
      <c r="K121" s="1012">
        <f>SUMIFS('BD CONTRATOS 15 NOV'!P:P,'BD CONTRATOS 15 NOV'!I:I,VS!A121)</f>
        <v>0</v>
      </c>
      <c r="L121" s="554"/>
      <c r="M121" s="1035" t="e">
        <f>SUMIFS(#REF!,#REF!,VS!A121)</f>
        <v>#REF!</v>
      </c>
      <c r="N121" s="1013">
        <f t="shared" si="11"/>
        <v>189781.14479999995</v>
      </c>
      <c r="O121" s="1013">
        <v>2589889.81</v>
      </c>
      <c r="P121" s="683"/>
      <c r="Q121" s="1035" t="e">
        <f t="shared" si="9"/>
        <v>#REF!</v>
      </c>
    </row>
    <row r="122" spans="1:20" s="677" customFormat="1" x14ac:dyDescent="0.25">
      <c r="A122" s="1006">
        <v>300000</v>
      </c>
      <c r="B122" s="1015" t="s">
        <v>3065</v>
      </c>
      <c r="C122" s="1016">
        <v>1584062087.6400011</v>
      </c>
      <c r="D122" s="1016" t="e">
        <f t="shared" ref="D122:M122" si="12">SUM(D123:D227)</f>
        <v>#REF!</v>
      </c>
      <c r="E122" s="1016" t="e">
        <f t="shared" si="12"/>
        <v>#REF!</v>
      </c>
      <c r="F122" s="1016" t="e">
        <f t="shared" si="12"/>
        <v>#REF!</v>
      </c>
      <c r="G122" s="1016">
        <f t="shared" si="12"/>
        <v>0</v>
      </c>
      <c r="H122" s="1016">
        <f t="shared" si="12"/>
        <v>610268361.78414536</v>
      </c>
      <c r="I122" s="1016">
        <f t="shared" si="12"/>
        <v>0</v>
      </c>
      <c r="J122" s="1016">
        <f t="shared" si="12"/>
        <v>453096823.07766235</v>
      </c>
      <c r="K122" s="1016">
        <f t="shared" si="12"/>
        <v>1072645184.8618077</v>
      </c>
      <c r="L122" s="1016">
        <f t="shared" si="12"/>
        <v>664818102.23000002</v>
      </c>
      <c r="M122" s="1036" t="e">
        <f t="shared" si="12"/>
        <v>#REF!</v>
      </c>
      <c r="N122" s="1016">
        <f>SUM(N123:N227)</f>
        <v>1647424571.1455994</v>
      </c>
      <c r="O122" s="1017">
        <f>SUM(O123:O227)</f>
        <v>1701083195.9900005</v>
      </c>
      <c r="P122" s="1026"/>
      <c r="Q122" s="1036" t="e">
        <f>SUM(Q123:Q227)</f>
        <v>#REF!</v>
      </c>
      <c r="S122" s="1040"/>
    </row>
    <row r="123" spans="1:20" x14ac:dyDescent="0.25">
      <c r="A123" s="1010" t="str">
        <f t="shared" si="7"/>
        <v>311001</v>
      </c>
      <c r="B123" s="1011" t="s">
        <v>3334</v>
      </c>
      <c r="C123" s="1012">
        <v>26735784.870000008</v>
      </c>
      <c r="D123" s="1012" t="e">
        <f>SUMIF(#REF!,VS!A123,#REF!)</f>
        <v>#REF!</v>
      </c>
      <c r="E123" s="1012" t="e">
        <f>SUMIF(#REF!,VS!A123,#REF!)</f>
        <v>#REF!</v>
      </c>
      <c r="F123" s="1012" t="e">
        <f t="shared" si="8"/>
        <v>#REF!</v>
      </c>
      <c r="G123" s="687"/>
      <c r="H123" s="1012">
        <f>SUMIFS('BD CONTRATOS 15 NOV'!P:P,'BD CONTRATOS 15 NOV'!I:I,VS!A123,'BD CONTRATOS 15 NOV'!K:K,"RAMO 28")</f>
        <v>0</v>
      </c>
      <c r="I123" s="1013">
        <f>SUMIFS('BD CONTRATOS 15 NOV'!P:P,'BD CONTRATOS 15 NOV'!I:I,VS!A123,'BD CONTRATOS 15 NOV'!K:K,"ETIQUETADO")</f>
        <v>0</v>
      </c>
      <c r="J123" s="1013">
        <f>SUMIFS('BD CONTRATOS 15 NOV'!P:P,'BD CONTRATOS 15 NOV'!I:I,VS!A123,'BD CONTRATOS 15 NOV'!K:K,"RECURSO FISCAL")</f>
        <v>0</v>
      </c>
      <c r="K123" s="1012">
        <f>SUMIFS('BD CONTRATOS 15 NOV'!P:P,'BD CONTRATOS 15 NOV'!I:I,VS!A123)</f>
        <v>0</v>
      </c>
      <c r="L123" s="554"/>
      <c r="M123" s="1035" t="e">
        <f>SUMIFS(#REF!,#REF!,VS!A123)</f>
        <v>#REF!</v>
      </c>
      <c r="N123" s="1013">
        <f t="shared" ref="N123:N155" si="13">C123*$N$1+C123</f>
        <v>27805216.264800008</v>
      </c>
      <c r="O123" s="1013">
        <v>34150610.039999999</v>
      </c>
      <c r="P123" s="683"/>
      <c r="Q123" s="1035" t="e">
        <f t="shared" si="9"/>
        <v>#REF!</v>
      </c>
      <c r="T123" s="679"/>
    </row>
    <row r="124" spans="1:20" x14ac:dyDescent="0.25">
      <c r="A124" s="1010" t="str">
        <f t="shared" si="7"/>
        <v>311002</v>
      </c>
      <c r="B124" s="1011" t="s">
        <v>3335</v>
      </c>
      <c r="C124" s="1012">
        <v>127249761.52999999</v>
      </c>
      <c r="D124" s="1012" t="e">
        <f>SUMIF(#REF!,VS!A124,#REF!)</f>
        <v>#REF!</v>
      </c>
      <c r="E124" s="1012" t="e">
        <f>SUMIF(#REF!,VS!A124,#REF!)</f>
        <v>#REF!</v>
      </c>
      <c r="F124" s="1012" t="e">
        <f t="shared" si="8"/>
        <v>#REF!</v>
      </c>
      <c r="G124" s="687"/>
      <c r="H124" s="1012">
        <f>SUMIFS('BD CONTRATOS 15 NOV'!P:P,'BD CONTRATOS 15 NOV'!I:I,VS!A124,'BD CONTRATOS 15 NOV'!K:K,"RAMO 28")</f>
        <v>0</v>
      </c>
      <c r="I124" s="1013">
        <f>SUMIFS('BD CONTRATOS 15 NOV'!P:P,'BD CONTRATOS 15 NOV'!I:I,VS!A124,'BD CONTRATOS 15 NOV'!K:K,"ETIQUETADO")</f>
        <v>0</v>
      </c>
      <c r="J124" s="1013">
        <f>SUMIFS('BD CONTRATOS 15 NOV'!P:P,'BD CONTRATOS 15 NOV'!I:I,VS!A124,'BD CONTRATOS 15 NOV'!K:K,"RECURSO FISCAL")</f>
        <v>0</v>
      </c>
      <c r="K124" s="1012">
        <f>SUMIFS('BD CONTRATOS 15 NOV'!P:P,'BD CONTRATOS 15 NOV'!I:I,VS!A124)</f>
        <v>0</v>
      </c>
      <c r="L124" s="554"/>
      <c r="M124" s="1035" t="e">
        <f>SUMIFS(#REF!,#REF!,VS!A124)</f>
        <v>#REF!</v>
      </c>
      <c r="N124" s="1013">
        <f t="shared" si="13"/>
        <v>132339751.99119999</v>
      </c>
      <c r="O124" s="1013">
        <v>138956739.59</v>
      </c>
      <c r="P124" s="683"/>
      <c r="Q124" s="1035" t="e">
        <f t="shared" si="9"/>
        <v>#REF!</v>
      </c>
      <c r="R124" t="s">
        <v>3704</v>
      </c>
      <c r="S124" s="678">
        <v>50000000</v>
      </c>
    </row>
    <row r="125" spans="1:20" x14ac:dyDescent="0.25">
      <c r="A125" s="1010" t="str">
        <f t="shared" si="7"/>
        <v>311003</v>
      </c>
      <c r="B125" s="1011" t="s">
        <v>3336</v>
      </c>
      <c r="C125" s="1012">
        <v>57466120.50999999</v>
      </c>
      <c r="D125" s="1012" t="e">
        <f>SUMIF(#REF!,VS!A125,#REF!)</f>
        <v>#REF!</v>
      </c>
      <c r="E125" s="1012" t="e">
        <f>SUMIF(#REF!,VS!A125,#REF!)</f>
        <v>#REF!</v>
      </c>
      <c r="F125" s="1012" t="e">
        <f t="shared" si="8"/>
        <v>#REF!</v>
      </c>
      <c r="G125" s="687"/>
      <c r="H125" s="1012">
        <f>SUMIFS('BD CONTRATOS 15 NOV'!P:P,'BD CONTRATOS 15 NOV'!I:I,VS!A125,'BD CONTRATOS 15 NOV'!K:K,"RAMO 28")</f>
        <v>0</v>
      </c>
      <c r="I125" s="1013">
        <f>SUMIFS('BD CONTRATOS 15 NOV'!P:P,'BD CONTRATOS 15 NOV'!I:I,VS!A125,'BD CONTRATOS 15 NOV'!K:K,"ETIQUETADO")</f>
        <v>0</v>
      </c>
      <c r="J125" s="1013">
        <f>SUMIFS('BD CONTRATOS 15 NOV'!P:P,'BD CONTRATOS 15 NOV'!I:I,VS!A125,'BD CONTRATOS 15 NOV'!K:K,"RECURSO FISCAL")</f>
        <v>0</v>
      </c>
      <c r="K125" s="1012">
        <f>SUMIFS('BD CONTRATOS 15 NOV'!P:P,'BD CONTRATOS 15 NOV'!I:I,VS!A125)</f>
        <v>0</v>
      </c>
      <c r="L125" s="554"/>
      <c r="M125" s="1035" t="e">
        <f>SUMIFS(#REF!,#REF!,VS!A125)</f>
        <v>#REF!</v>
      </c>
      <c r="N125" s="1013">
        <f t="shared" si="13"/>
        <v>59764765.33039999</v>
      </c>
      <c r="O125" s="1013">
        <v>0</v>
      </c>
      <c r="P125" s="683"/>
      <c r="Q125" s="1035" t="e">
        <f t="shared" si="9"/>
        <v>#REF!</v>
      </c>
    </row>
    <row r="126" spans="1:20" x14ac:dyDescent="0.25">
      <c r="A126" s="1010" t="str">
        <f t="shared" si="7"/>
        <v>311004</v>
      </c>
      <c r="B126" s="1011" t="s">
        <v>3337</v>
      </c>
      <c r="C126" s="1012">
        <v>58650716.940000005</v>
      </c>
      <c r="D126" s="1012" t="e">
        <f>SUMIF(#REF!,VS!A126,#REF!)</f>
        <v>#REF!</v>
      </c>
      <c r="E126" s="1012" t="e">
        <f>SUMIF(#REF!,VS!A126,#REF!)</f>
        <v>#REF!</v>
      </c>
      <c r="F126" s="1012" t="e">
        <f t="shared" si="8"/>
        <v>#REF!</v>
      </c>
      <c r="G126" s="687"/>
      <c r="H126" s="1012">
        <f>SUMIFS('BD CONTRATOS 15 NOV'!P:P,'BD CONTRATOS 15 NOV'!I:I,VS!A126,'BD CONTRATOS 15 NOV'!K:K,"RAMO 28")</f>
        <v>0</v>
      </c>
      <c r="I126" s="1013">
        <f>SUMIFS('BD CONTRATOS 15 NOV'!P:P,'BD CONTRATOS 15 NOV'!I:I,VS!A126,'BD CONTRATOS 15 NOV'!K:K,"ETIQUETADO")</f>
        <v>0</v>
      </c>
      <c r="J126" s="1013">
        <f>SUMIFS('BD CONTRATOS 15 NOV'!P:P,'BD CONTRATOS 15 NOV'!I:I,VS!A126,'BD CONTRATOS 15 NOV'!K:K,"RECURSO FISCAL")</f>
        <v>0</v>
      </c>
      <c r="K126" s="1012">
        <f>SUMIFS('BD CONTRATOS 15 NOV'!P:P,'BD CONTRATOS 15 NOV'!I:I,VS!A126)</f>
        <v>0</v>
      </c>
      <c r="L126" s="554">
        <v>35000000</v>
      </c>
      <c r="M126" s="1035" t="e">
        <f>SUMIFS(#REF!,#REF!,VS!A126)</f>
        <v>#REF!</v>
      </c>
      <c r="N126" s="1013">
        <f t="shared" si="13"/>
        <v>60996745.617600009</v>
      </c>
      <c r="O126" s="1013">
        <v>47000000</v>
      </c>
      <c r="P126" s="683"/>
      <c r="Q126" s="1035" t="e">
        <f t="shared" si="9"/>
        <v>#REF!</v>
      </c>
      <c r="R126" t="s">
        <v>3704</v>
      </c>
      <c r="S126" s="678">
        <v>27000000</v>
      </c>
    </row>
    <row r="127" spans="1:20" x14ac:dyDescent="0.25">
      <c r="A127" s="1010" t="str">
        <f t="shared" si="7"/>
        <v>312001</v>
      </c>
      <c r="B127" s="1011" t="s">
        <v>3338</v>
      </c>
      <c r="C127" s="1012">
        <v>252798.55</v>
      </c>
      <c r="D127" s="1012" t="e">
        <f>SUMIF(#REF!,VS!A127,#REF!)</f>
        <v>#REF!</v>
      </c>
      <c r="E127" s="1012" t="e">
        <f>SUMIF(#REF!,VS!A127,#REF!)</f>
        <v>#REF!</v>
      </c>
      <c r="F127" s="1012" t="e">
        <f t="shared" si="8"/>
        <v>#REF!</v>
      </c>
      <c r="G127" s="687"/>
      <c r="H127" s="1012">
        <f>SUMIFS('BD CONTRATOS 15 NOV'!P:P,'BD CONTRATOS 15 NOV'!I:I,VS!A127,'BD CONTRATOS 15 NOV'!K:K,"RAMO 28")</f>
        <v>0</v>
      </c>
      <c r="I127" s="1013">
        <f>SUMIFS('BD CONTRATOS 15 NOV'!P:P,'BD CONTRATOS 15 NOV'!I:I,VS!A127,'BD CONTRATOS 15 NOV'!K:K,"ETIQUETADO")</f>
        <v>0</v>
      </c>
      <c r="J127" s="1013">
        <f>SUMIFS('BD CONTRATOS 15 NOV'!P:P,'BD CONTRATOS 15 NOV'!I:I,VS!A127,'BD CONTRATOS 15 NOV'!K:K,"RECURSO FISCAL")</f>
        <v>0</v>
      </c>
      <c r="K127" s="1012">
        <f>SUMIFS('BD CONTRATOS 15 NOV'!P:P,'BD CONTRATOS 15 NOV'!I:I,VS!A127)</f>
        <v>0</v>
      </c>
      <c r="L127" s="554"/>
      <c r="M127" s="1035" t="e">
        <f>SUMIFS(#REF!,#REF!,VS!A127)</f>
        <v>#REF!</v>
      </c>
      <c r="N127" s="1013">
        <f t="shared" si="13"/>
        <v>262910.49199999997</v>
      </c>
      <c r="O127" s="1013">
        <v>262910.49</v>
      </c>
      <c r="P127" s="683"/>
      <c r="Q127" s="1035" t="e">
        <f t="shared" si="9"/>
        <v>#REF!</v>
      </c>
    </row>
    <row r="128" spans="1:20" x14ac:dyDescent="0.25">
      <c r="A128" s="1010" t="str">
        <f t="shared" si="7"/>
        <v>313001</v>
      </c>
      <c r="B128" s="1011" t="s">
        <v>3339</v>
      </c>
      <c r="C128" s="1012">
        <v>24814879.499999996</v>
      </c>
      <c r="D128" s="1012" t="e">
        <f>SUMIF(#REF!,VS!A128,#REF!)</f>
        <v>#REF!</v>
      </c>
      <c r="E128" s="1012" t="e">
        <f>SUMIF(#REF!,VS!A128,#REF!)</f>
        <v>#REF!</v>
      </c>
      <c r="F128" s="1012" t="e">
        <f t="shared" si="8"/>
        <v>#REF!</v>
      </c>
      <c r="G128" s="687"/>
      <c r="H128" s="1012">
        <f>SUMIFS('BD CONTRATOS 15 NOV'!P:P,'BD CONTRATOS 15 NOV'!I:I,VS!A128,'BD CONTRATOS 15 NOV'!K:K,"RAMO 28")</f>
        <v>0</v>
      </c>
      <c r="I128" s="1013">
        <f>SUMIFS('BD CONTRATOS 15 NOV'!P:P,'BD CONTRATOS 15 NOV'!I:I,VS!A128,'BD CONTRATOS 15 NOV'!K:K,"ETIQUETADO")</f>
        <v>0</v>
      </c>
      <c r="J128" s="1013">
        <f>SUMIFS('BD CONTRATOS 15 NOV'!P:P,'BD CONTRATOS 15 NOV'!I:I,VS!A128,'BD CONTRATOS 15 NOV'!K:K,"RECURSO FISCAL")</f>
        <v>0</v>
      </c>
      <c r="K128" s="1012">
        <f>SUMIFS('BD CONTRATOS 15 NOV'!P:P,'BD CONTRATOS 15 NOV'!I:I,VS!A128)</f>
        <v>0</v>
      </c>
      <c r="L128" s="554"/>
      <c r="M128" s="1035" t="e">
        <f>SUMIFS(#REF!,#REF!,VS!A128)</f>
        <v>#REF!</v>
      </c>
      <c r="N128" s="1013">
        <f t="shared" si="13"/>
        <v>25807474.679999996</v>
      </c>
      <c r="O128" s="1013">
        <v>17401640.43</v>
      </c>
      <c r="P128" s="683" t="s">
        <v>3699</v>
      </c>
      <c r="Q128" s="1035" t="e">
        <f t="shared" si="9"/>
        <v>#REF!</v>
      </c>
      <c r="R128" t="s">
        <v>3704</v>
      </c>
      <c r="S128" s="678">
        <v>10000000</v>
      </c>
    </row>
    <row r="129" spans="1:17" x14ac:dyDescent="0.25">
      <c r="A129" s="1010" t="str">
        <f t="shared" si="7"/>
        <v>314001</v>
      </c>
      <c r="B129" s="1011" t="s">
        <v>3340</v>
      </c>
      <c r="C129" s="1012">
        <v>6275595.7600000026</v>
      </c>
      <c r="D129" s="1012" t="e">
        <f>SUMIF(#REF!,VS!A129,#REF!)</f>
        <v>#REF!</v>
      </c>
      <c r="E129" s="1012" t="e">
        <f>SUMIF(#REF!,VS!A129,#REF!)</f>
        <v>#REF!</v>
      </c>
      <c r="F129" s="1012" t="e">
        <f t="shared" si="8"/>
        <v>#REF!</v>
      </c>
      <c r="G129" s="687"/>
      <c r="H129" s="1012">
        <f>SUMIFS('BD CONTRATOS 15 NOV'!P:P,'BD CONTRATOS 15 NOV'!I:I,VS!A129,'BD CONTRATOS 15 NOV'!K:K,"RAMO 28")</f>
        <v>4800000</v>
      </c>
      <c r="I129" s="1013">
        <f>SUMIFS('BD CONTRATOS 15 NOV'!P:P,'BD CONTRATOS 15 NOV'!I:I,VS!A129,'BD CONTRATOS 15 NOV'!K:K,"ETIQUETADO")</f>
        <v>0</v>
      </c>
      <c r="J129" s="1013">
        <f>SUMIFS('BD CONTRATOS 15 NOV'!P:P,'BD CONTRATOS 15 NOV'!I:I,VS!A129,'BD CONTRATOS 15 NOV'!K:K,"RECURSO FISCAL")</f>
        <v>0</v>
      </c>
      <c r="K129" s="1012">
        <f>SUMIFS('BD CONTRATOS 15 NOV'!P:P,'BD CONTRATOS 15 NOV'!I:I,VS!A129)</f>
        <v>4800000</v>
      </c>
      <c r="L129" s="1018">
        <v>4800000</v>
      </c>
      <c r="M129" s="1035" t="e">
        <f>SUMIFS(#REF!,#REF!,VS!A129)</f>
        <v>#REF!</v>
      </c>
      <c r="N129" s="1013">
        <f t="shared" si="13"/>
        <v>6526619.5904000029</v>
      </c>
      <c r="O129" s="1013">
        <v>4800000</v>
      </c>
      <c r="P129" s="683"/>
      <c r="Q129" s="1035" t="e">
        <f t="shared" si="9"/>
        <v>#REF!</v>
      </c>
    </row>
    <row r="130" spans="1:17" x14ac:dyDescent="0.25">
      <c r="A130" s="1010" t="str">
        <f t="shared" si="7"/>
        <v>315001</v>
      </c>
      <c r="B130" s="1011" t="s">
        <v>3341</v>
      </c>
      <c r="C130" s="1012">
        <v>941638.45999999926</v>
      </c>
      <c r="D130" s="1012" t="e">
        <f>SUMIF(#REF!,VS!A130,#REF!)</f>
        <v>#REF!</v>
      </c>
      <c r="E130" s="1012" t="e">
        <f>SUMIF(#REF!,VS!A130,#REF!)</f>
        <v>#REF!</v>
      </c>
      <c r="F130" s="1012" t="e">
        <f t="shared" si="8"/>
        <v>#REF!</v>
      </c>
      <c r="G130" s="687"/>
      <c r="H130" s="1012">
        <f>SUMIFS('BD CONTRATOS 15 NOV'!P:P,'BD CONTRATOS 15 NOV'!I:I,VS!A130,'BD CONTRATOS 15 NOV'!K:K,"RAMO 28")</f>
        <v>6175797.0800000001</v>
      </c>
      <c r="I130" s="1013">
        <f>SUMIFS('BD CONTRATOS 15 NOV'!P:P,'BD CONTRATOS 15 NOV'!I:I,VS!A130,'BD CONTRATOS 15 NOV'!K:K,"ETIQUETADO")</f>
        <v>0</v>
      </c>
      <c r="J130" s="1013">
        <f>SUMIFS('BD CONTRATOS 15 NOV'!P:P,'BD CONTRATOS 15 NOV'!I:I,VS!A130,'BD CONTRATOS 15 NOV'!K:K,"RECURSO FISCAL")</f>
        <v>0</v>
      </c>
      <c r="K130" s="1012">
        <f>SUMIFS('BD CONTRATOS 15 NOV'!P:P,'BD CONTRATOS 15 NOV'!I:I,VS!A130)</f>
        <v>6175797.0800000001</v>
      </c>
      <c r="L130" s="1014">
        <v>6833958.9900000002</v>
      </c>
      <c r="M130" s="1035" t="e">
        <f>SUMIFS(#REF!,#REF!,VS!A130)</f>
        <v>#REF!</v>
      </c>
      <c r="N130" s="1013">
        <f t="shared" si="13"/>
        <v>979303.99839999923</v>
      </c>
      <c r="O130" s="1013">
        <v>6833958.9900000002</v>
      </c>
      <c r="P130" s="683"/>
      <c r="Q130" s="1035" t="e">
        <f t="shared" si="9"/>
        <v>#REF!</v>
      </c>
    </row>
    <row r="131" spans="1:17" x14ac:dyDescent="0.25">
      <c r="A131" s="1010" t="str">
        <f t="shared" si="7"/>
        <v>317001</v>
      </c>
      <c r="B131" s="1011" t="s">
        <v>3342</v>
      </c>
      <c r="C131" s="1012">
        <v>11634619.869999999</v>
      </c>
      <c r="D131" s="1012" t="e">
        <f>SUMIF(#REF!,VS!A131,#REF!)</f>
        <v>#REF!</v>
      </c>
      <c r="E131" s="1012" t="e">
        <f>SUMIF(#REF!,VS!A131,#REF!)</f>
        <v>#REF!</v>
      </c>
      <c r="F131" s="1012" t="e">
        <f t="shared" si="8"/>
        <v>#REF!</v>
      </c>
      <c r="G131" s="687"/>
      <c r="H131" s="1012">
        <f>SUMIFS('BD CONTRATOS 15 NOV'!P:P,'BD CONTRATOS 15 NOV'!I:I,VS!A131,'BD CONTRATOS 15 NOV'!K:K,"RAMO 28")</f>
        <v>11199999.959999999</v>
      </c>
      <c r="I131" s="1013">
        <f>SUMIFS('BD CONTRATOS 15 NOV'!P:P,'BD CONTRATOS 15 NOV'!I:I,VS!A131,'BD CONTRATOS 15 NOV'!K:K,"ETIQUETADO")</f>
        <v>0</v>
      </c>
      <c r="J131" s="1013">
        <f>SUMIFS('BD CONTRATOS 15 NOV'!P:P,'BD CONTRATOS 15 NOV'!I:I,VS!A131,'BD CONTRATOS 15 NOV'!K:K,"RECURSO FISCAL")</f>
        <v>0</v>
      </c>
      <c r="K131" s="1012">
        <f>SUMIFS('BD CONTRATOS 15 NOV'!P:P,'BD CONTRATOS 15 NOV'!I:I,VS!A131)</f>
        <v>11199999.959999999</v>
      </c>
      <c r="L131" s="1018">
        <v>11200000</v>
      </c>
      <c r="M131" s="1035" t="e">
        <f>SUMIFS(#REF!,#REF!,VS!A131)</f>
        <v>#REF!</v>
      </c>
      <c r="N131" s="1013">
        <f t="shared" si="13"/>
        <v>12100004.664799999</v>
      </c>
      <c r="O131" s="1013">
        <v>11200000</v>
      </c>
      <c r="P131" s="683"/>
      <c r="Q131" s="1035" t="e">
        <f t="shared" si="9"/>
        <v>#REF!</v>
      </c>
    </row>
    <row r="132" spans="1:17" x14ac:dyDescent="0.25">
      <c r="A132" s="1010" t="str">
        <f t="shared" si="7"/>
        <v>318001</v>
      </c>
      <c r="B132" s="1011" t="s">
        <v>3343</v>
      </c>
      <c r="C132" s="1012">
        <v>37370.350000000006</v>
      </c>
      <c r="D132" s="1012" t="e">
        <f>SUMIF(#REF!,VS!A132,#REF!)</f>
        <v>#REF!</v>
      </c>
      <c r="E132" s="1012" t="e">
        <f>SUMIF(#REF!,VS!A132,#REF!)</f>
        <v>#REF!</v>
      </c>
      <c r="F132" s="1012" t="e">
        <f t="shared" si="8"/>
        <v>#REF!</v>
      </c>
      <c r="G132" s="687"/>
      <c r="H132" s="1012">
        <f>SUMIFS('BD CONTRATOS 15 NOV'!P:P,'BD CONTRATOS 15 NOV'!I:I,VS!A132,'BD CONTRATOS 15 NOV'!K:K,"RAMO 28")</f>
        <v>0</v>
      </c>
      <c r="I132" s="1013">
        <f>SUMIFS('BD CONTRATOS 15 NOV'!P:P,'BD CONTRATOS 15 NOV'!I:I,VS!A132,'BD CONTRATOS 15 NOV'!K:K,"ETIQUETADO")</f>
        <v>0</v>
      </c>
      <c r="J132" s="1013">
        <f>SUMIFS('BD CONTRATOS 15 NOV'!P:P,'BD CONTRATOS 15 NOV'!I:I,VS!A132,'BD CONTRATOS 15 NOV'!K:K,"RECURSO FISCAL")</f>
        <v>0</v>
      </c>
      <c r="K132" s="1012">
        <f>SUMIFS('BD CONTRATOS 15 NOV'!P:P,'BD CONTRATOS 15 NOV'!I:I,VS!A132)</f>
        <v>0</v>
      </c>
      <c r="L132" s="554"/>
      <c r="M132" s="1035" t="e">
        <f>SUMIFS(#REF!,#REF!,VS!A132)</f>
        <v>#REF!</v>
      </c>
      <c r="N132" s="1013">
        <f t="shared" si="13"/>
        <v>38865.164000000004</v>
      </c>
      <c r="O132" s="1013">
        <v>0</v>
      </c>
      <c r="P132" s="683"/>
      <c r="Q132" s="1035" t="e">
        <f t="shared" si="9"/>
        <v>#REF!</v>
      </c>
    </row>
    <row r="133" spans="1:17" x14ac:dyDescent="0.25">
      <c r="A133" s="1010" t="str">
        <f t="shared" si="7"/>
        <v>322001</v>
      </c>
      <c r="B133" s="1011" t="s">
        <v>3344</v>
      </c>
      <c r="C133" s="1012">
        <v>22774811.620000001</v>
      </c>
      <c r="D133" s="1012" t="e">
        <f>SUMIF(#REF!,VS!A133,#REF!)</f>
        <v>#REF!</v>
      </c>
      <c r="E133" s="1012" t="e">
        <f>SUMIF(#REF!,VS!A133,#REF!)</f>
        <v>#REF!</v>
      </c>
      <c r="F133" s="1012" t="e">
        <f t="shared" ref="F133:F197" si="14">D133-E133</f>
        <v>#REF!</v>
      </c>
      <c r="G133" s="687"/>
      <c r="H133" s="1012">
        <f>SUMIFS('BD CONTRATOS 15 NOV'!P:P,'BD CONTRATOS 15 NOV'!I:I,VS!A133,'BD CONTRATOS 15 NOV'!K:K,"RAMO 28")</f>
        <v>24793129.558690909</v>
      </c>
      <c r="I133" s="1013">
        <f>SUMIFS('BD CONTRATOS 15 NOV'!P:P,'BD CONTRATOS 15 NOV'!I:I,VS!A133,'BD CONTRATOS 15 NOV'!K:K,"ETIQUETADO")</f>
        <v>0</v>
      </c>
      <c r="J133" s="1013">
        <f>SUMIFS('BD CONTRATOS 15 NOV'!P:P,'BD CONTRATOS 15 NOV'!I:I,VS!A133,'BD CONTRATOS 15 NOV'!K:K,"RECURSO FISCAL")</f>
        <v>3504014.7600000002</v>
      </c>
      <c r="K133" s="1012">
        <f>SUMIFS('BD CONTRATOS 15 NOV'!P:P,'BD CONTRATOS 15 NOV'!I:I,VS!A133)</f>
        <v>28297144.318690907</v>
      </c>
      <c r="L133" s="1018">
        <v>7272323.9299999997</v>
      </c>
      <c r="M133" s="1035" t="e">
        <f>SUMIFS(#REF!,#REF!,VS!A133)</f>
        <v>#REF!</v>
      </c>
      <c r="N133" s="1013">
        <f t="shared" si="13"/>
        <v>23685804.084800001</v>
      </c>
      <c r="O133" s="1013">
        <v>28297144.32</v>
      </c>
      <c r="P133" s="683"/>
      <c r="Q133" s="1035" t="e">
        <f t="shared" ref="Q133:Q196" si="15">O133-M133</f>
        <v>#REF!</v>
      </c>
    </row>
    <row r="134" spans="1:17" x14ac:dyDescent="0.25">
      <c r="A134" s="1010" t="str">
        <f t="shared" ref="A134:A198" si="16">MID(B134,1,6)</f>
        <v>322002</v>
      </c>
      <c r="B134" s="1011" t="s">
        <v>3345</v>
      </c>
      <c r="C134" s="1012">
        <v>158987.5</v>
      </c>
      <c r="D134" s="1012" t="e">
        <f>SUMIF(#REF!,VS!A134,#REF!)</f>
        <v>#REF!</v>
      </c>
      <c r="E134" s="1012" t="e">
        <f>SUMIF(#REF!,VS!A134,#REF!)</f>
        <v>#REF!</v>
      </c>
      <c r="F134" s="1012" t="e">
        <f t="shared" si="14"/>
        <v>#REF!</v>
      </c>
      <c r="G134" s="687"/>
      <c r="H134" s="1012">
        <f>SUMIFS('BD CONTRATOS 15 NOV'!P:P,'BD CONTRATOS 15 NOV'!I:I,VS!A134,'BD CONTRATOS 15 NOV'!K:K,"RAMO 28")</f>
        <v>0</v>
      </c>
      <c r="I134" s="1013">
        <f>SUMIFS('BD CONTRATOS 15 NOV'!P:P,'BD CONTRATOS 15 NOV'!I:I,VS!A134,'BD CONTRATOS 15 NOV'!K:K,"ETIQUETADO")</f>
        <v>0</v>
      </c>
      <c r="J134" s="1013">
        <f>SUMIFS('BD CONTRATOS 15 NOV'!P:P,'BD CONTRATOS 15 NOV'!I:I,VS!A134,'BD CONTRATOS 15 NOV'!K:K,"RECURSO FISCAL")</f>
        <v>0</v>
      </c>
      <c r="K134" s="1012">
        <f>SUMIFS('BD CONTRATOS 15 NOV'!P:P,'BD CONTRATOS 15 NOV'!I:I,VS!A134)</f>
        <v>0</v>
      </c>
      <c r="L134" s="554"/>
      <c r="M134" s="1035" t="e">
        <f>SUMIFS(#REF!,#REF!,VS!A134)</f>
        <v>#REF!</v>
      </c>
      <c r="N134" s="1013">
        <f t="shared" si="13"/>
        <v>165347</v>
      </c>
      <c r="O134" s="1013">
        <v>0</v>
      </c>
      <c r="P134" s="683"/>
      <c r="Q134" s="1035" t="e">
        <f t="shared" si="15"/>
        <v>#REF!</v>
      </c>
    </row>
    <row r="135" spans="1:17" x14ac:dyDescent="0.25">
      <c r="A135" s="1010" t="str">
        <f t="shared" si="16"/>
        <v>323001</v>
      </c>
      <c r="B135" s="1011" t="s">
        <v>3346</v>
      </c>
      <c r="C135" s="1012">
        <v>3999999.9999999991</v>
      </c>
      <c r="D135" s="1012" t="e">
        <f>SUMIF(#REF!,VS!A135,#REF!)</f>
        <v>#REF!</v>
      </c>
      <c r="E135" s="1012" t="e">
        <f>SUMIF(#REF!,VS!A135,#REF!)</f>
        <v>#REF!</v>
      </c>
      <c r="F135" s="1012" t="e">
        <f t="shared" si="14"/>
        <v>#REF!</v>
      </c>
      <c r="G135" s="687"/>
      <c r="H135" s="1012">
        <f>SUMIFS('BD CONTRATOS 15 NOV'!P:P,'BD CONTRATOS 15 NOV'!I:I,VS!A135,'BD CONTRATOS 15 NOV'!K:K,"RAMO 28")</f>
        <v>6984000</v>
      </c>
      <c r="I135" s="1013">
        <f>SUMIFS('BD CONTRATOS 15 NOV'!P:P,'BD CONTRATOS 15 NOV'!I:I,VS!A135,'BD CONTRATOS 15 NOV'!K:K,"ETIQUETADO")</f>
        <v>0</v>
      </c>
      <c r="J135" s="1013">
        <f>SUMIFS('BD CONTRATOS 15 NOV'!P:P,'BD CONTRATOS 15 NOV'!I:I,VS!A135,'BD CONTRATOS 15 NOV'!K:K,"RECURSO FISCAL")</f>
        <v>0</v>
      </c>
      <c r="K135" s="1012">
        <f>SUMIFS('BD CONTRATOS 15 NOV'!P:P,'BD CONTRATOS 15 NOV'!I:I,VS!A135)</f>
        <v>6984000</v>
      </c>
      <c r="L135" s="554">
        <v>6984000</v>
      </c>
      <c r="M135" s="1035" t="e">
        <f>SUMIFS(#REF!,#REF!,VS!A135)</f>
        <v>#REF!</v>
      </c>
      <c r="N135" s="1013">
        <f t="shared" si="13"/>
        <v>4159999.9999999991</v>
      </c>
      <c r="O135" s="1013">
        <v>6402000</v>
      </c>
      <c r="P135" s="683"/>
      <c r="Q135" s="1035" t="e">
        <f t="shared" si="15"/>
        <v>#REF!</v>
      </c>
    </row>
    <row r="136" spans="1:17" x14ac:dyDescent="0.25">
      <c r="A136" s="1010" t="str">
        <f t="shared" si="16"/>
        <v>323003</v>
      </c>
      <c r="B136" s="1011" t="s">
        <v>3347</v>
      </c>
      <c r="C136" s="1012">
        <v>78000</v>
      </c>
      <c r="D136" s="1012" t="e">
        <f>SUMIF(#REF!,VS!A136,#REF!)</f>
        <v>#REF!</v>
      </c>
      <c r="E136" s="1012" t="e">
        <f>SUMIF(#REF!,VS!A136,#REF!)</f>
        <v>#REF!</v>
      </c>
      <c r="F136" s="1012" t="e">
        <f t="shared" si="14"/>
        <v>#REF!</v>
      </c>
      <c r="G136" s="687"/>
      <c r="H136" s="1012">
        <f>SUMIFS('BD CONTRATOS 15 NOV'!P:P,'BD CONTRATOS 15 NOV'!I:I,VS!A136,'BD CONTRATOS 15 NOV'!K:K,"RAMO 28")</f>
        <v>0</v>
      </c>
      <c r="I136" s="1013">
        <f>SUMIFS('BD CONTRATOS 15 NOV'!P:P,'BD CONTRATOS 15 NOV'!I:I,VS!A136,'BD CONTRATOS 15 NOV'!K:K,"ETIQUETADO")</f>
        <v>0</v>
      </c>
      <c r="J136" s="1013">
        <f>SUMIFS('BD CONTRATOS 15 NOV'!P:P,'BD CONTRATOS 15 NOV'!I:I,VS!A136,'BD CONTRATOS 15 NOV'!K:K,"RECURSO FISCAL")</f>
        <v>0</v>
      </c>
      <c r="K136" s="1012">
        <f>SUMIFS('BD CONTRATOS 15 NOV'!P:P,'BD CONTRATOS 15 NOV'!I:I,VS!A136)</f>
        <v>0</v>
      </c>
      <c r="L136" s="554"/>
      <c r="M136" s="1035" t="e">
        <f>SUMIFS(#REF!,#REF!,VS!A136)</f>
        <v>#REF!</v>
      </c>
      <c r="N136" s="1013">
        <f t="shared" si="13"/>
        <v>81120</v>
      </c>
      <c r="O136" s="1013">
        <v>0</v>
      </c>
      <c r="P136" s="683"/>
      <c r="Q136" s="1035" t="e">
        <f t="shared" si="15"/>
        <v>#REF!</v>
      </c>
    </row>
    <row r="137" spans="1:17" x14ac:dyDescent="0.25">
      <c r="A137" s="1010" t="str">
        <f t="shared" si="16"/>
        <v>324001</v>
      </c>
      <c r="B137" s="1011" t="s">
        <v>3348</v>
      </c>
      <c r="C137" s="1012">
        <v>1817585.9100000001</v>
      </c>
      <c r="D137" s="1012" t="e">
        <f>SUMIF(#REF!,VS!A137,#REF!)</f>
        <v>#REF!</v>
      </c>
      <c r="E137" s="1012" t="e">
        <f>SUMIF(#REF!,VS!A137,#REF!)</f>
        <v>#REF!</v>
      </c>
      <c r="F137" s="1012" t="e">
        <f t="shared" si="14"/>
        <v>#REF!</v>
      </c>
      <c r="G137" s="687"/>
      <c r="H137" s="1012">
        <f>SUMIFS('BD CONTRATOS 15 NOV'!P:P,'BD CONTRATOS 15 NOV'!I:I,VS!A137,'BD CONTRATOS 15 NOV'!K:K,"RAMO 28")</f>
        <v>0</v>
      </c>
      <c r="I137" s="1013">
        <f>SUMIFS('BD CONTRATOS 15 NOV'!P:P,'BD CONTRATOS 15 NOV'!I:I,VS!A137,'BD CONTRATOS 15 NOV'!K:K,"ETIQUETADO")</f>
        <v>0</v>
      </c>
      <c r="J137" s="1013">
        <f>SUMIFS('BD CONTRATOS 15 NOV'!P:P,'BD CONTRATOS 15 NOV'!I:I,VS!A137,'BD CONTRATOS 15 NOV'!K:K,"RECURSO FISCAL")</f>
        <v>0</v>
      </c>
      <c r="K137" s="1012">
        <f>SUMIFS('BD CONTRATOS 15 NOV'!P:P,'BD CONTRATOS 15 NOV'!I:I,VS!A137)</f>
        <v>0</v>
      </c>
      <c r="L137" s="554"/>
      <c r="M137" s="1035" t="e">
        <f>SUMIFS(#REF!,#REF!,VS!A137)</f>
        <v>#REF!</v>
      </c>
      <c r="N137" s="1013">
        <f t="shared" si="13"/>
        <v>1890289.3464000002</v>
      </c>
      <c r="O137" s="1013">
        <v>0</v>
      </c>
      <c r="P137" s="683"/>
      <c r="Q137" s="1035" t="e">
        <f t="shared" si="15"/>
        <v>#REF!</v>
      </c>
    </row>
    <row r="138" spans="1:17" x14ac:dyDescent="0.25">
      <c r="A138" s="1010" t="str">
        <f t="shared" si="16"/>
        <v>325001</v>
      </c>
      <c r="B138" s="1011" t="s">
        <v>3349</v>
      </c>
      <c r="C138" s="1012">
        <v>300000</v>
      </c>
      <c r="D138" s="1012" t="e">
        <f>SUMIF(#REF!,VS!A138,#REF!)</f>
        <v>#REF!</v>
      </c>
      <c r="E138" s="1012" t="e">
        <f>SUMIF(#REF!,VS!A138,#REF!)</f>
        <v>#REF!</v>
      </c>
      <c r="F138" s="1012" t="e">
        <f t="shared" si="14"/>
        <v>#REF!</v>
      </c>
      <c r="G138" s="687"/>
      <c r="H138" s="1012">
        <f>SUMIFS('BD CONTRATOS 15 NOV'!P:P,'BD CONTRATOS 15 NOV'!I:I,VS!A138,'BD CONTRATOS 15 NOV'!K:K,"RAMO 28")</f>
        <v>0</v>
      </c>
      <c r="I138" s="1013">
        <f>SUMIFS('BD CONTRATOS 15 NOV'!P:P,'BD CONTRATOS 15 NOV'!I:I,VS!A138,'BD CONTRATOS 15 NOV'!K:K,"ETIQUETADO")</f>
        <v>0</v>
      </c>
      <c r="J138" s="1013">
        <f>SUMIFS('BD CONTRATOS 15 NOV'!P:P,'BD CONTRATOS 15 NOV'!I:I,VS!A138,'BD CONTRATOS 15 NOV'!K:K,"RECURSO FISCAL")</f>
        <v>0</v>
      </c>
      <c r="K138" s="1012">
        <f>SUMIFS('BD CONTRATOS 15 NOV'!P:P,'BD CONTRATOS 15 NOV'!I:I,VS!A138)</f>
        <v>0</v>
      </c>
      <c r="L138" s="554"/>
      <c r="M138" s="1035" t="e">
        <f>SUMIFS(#REF!,#REF!,VS!A138)</f>
        <v>#REF!</v>
      </c>
      <c r="N138" s="1013">
        <f t="shared" si="13"/>
        <v>312000</v>
      </c>
      <c r="O138" s="1013">
        <v>312000</v>
      </c>
      <c r="P138" s="683"/>
      <c r="Q138" s="1035" t="e">
        <f t="shared" si="15"/>
        <v>#REF!</v>
      </c>
    </row>
    <row r="139" spans="1:17" x14ac:dyDescent="0.25">
      <c r="A139" s="1010" t="str">
        <f t="shared" si="16"/>
        <v>325002</v>
      </c>
      <c r="B139" s="1011" t="s">
        <v>3350</v>
      </c>
      <c r="C139" s="1012">
        <v>16704000</v>
      </c>
      <c r="D139" s="1012" t="e">
        <f>SUMIF(#REF!,VS!A139,#REF!)</f>
        <v>#REF!</v>
      </c>
      <c r="E139" s="1012" t="e">
        <f>SUMIF(#REF!,VS!A139,#REF!)</f>
        <v>#REF!</v>
      </c>
      <c r="F139" s="1012" t="e">
        <f t="shared" si="14"/>
        <v>#REF!</v>
      </c>
      <c r="G139" s="687"/>
      <c r="H139" s="1012">
        <f>SUMIFS('BD CONTRATOS 15 NOV'!P:P,'BD CONTRATOS 15 NOV'!I:I,VS!A139,'BD CONTRATOS 15 NOV'!K:K,"RAMO 28")</f>
        <v>17873133.899999999</v>
      </c>
      <c r="I139" s="1013">
        <f>SUMIFS('BD CONTRATOS 15 NOV'!P:P,'BD CONTRATOS 15 NOV'!I:I,VS!A139,'BD CONTRATOS 15 NOV'!K:K,"ETIQUETADO")</f>
        <v>0</v>
      </c>
      <c r="J139" s="1013">
        <f>SUMIFS('BD CONTRATOS 15 NOV'!P:P,'BD CONTRATOS 15 NOV'!I:I,VS!A139,'BD CONTRATOS 15 NOV'!K:K,"RECURSO FISCAL")</f>
        <v>0</v>
      </c>
      <c r="K139" s="1012">
        <f>SUMIFS('BD CONTRATOS 15 NOV'!P:P,'BD CONTRATOS 15 NOV'!I:I,VS!A139)</f>
        <v>17873133.899999999</v>
      </c>
      <c r="L139" s="554"/>
      <c r="M139" s="1035" t="e">
        <f>SUMIFS(#REF!,#REF!,VS!A139)</f>
        <v>#REF!</v>
      </c>
      <c r="N139" s="1013">
        <f t="shared" si="13"/>
        <v>17372160</v>
      </c>
      <c r="O139" s="1013">
        <v>18319962.25</v>
      </c>
      <c r="P139" s="683"/>
      <c r="Q139" s="1035" t="e">
        <f t="shared" si="15"/>
        <v>#REF!</v>
      </c>
    </row>
    <row r="140" spans="1:17" x14ac:dyDescent="0.25">
      <c r="A140" s="1010" t="str">
        <f t="shared" si="16"/>
        <v>326001</v>
      </c>
      <c r="B140" s="1011" t="s">
        <v>3351</v>
      </c>
      <c r="C140" s="1012">
        <v>14659036</v>
      </c>
      <c r="D140" s="1012" t="e">
        <f>SUMIF(#REF!,VS!A140,#REF!)</f>
        <v>#REF!</v>
      </c>
      <c r="E140" s="1012" t="e">
        <f>SUMIF(#REF!,VS!A140,#REF!)</f>
        <v>#REF!</v>
      </c>
      <c r="F140" s="1012" t="e">
        <f t="shared" si="14"/>
        <v>#REF!</v>
      </c>
      <c r="G140" s="687"/>
      <c r="H140" s="1012">
        <f>SUMIFS('BD CONTRATOS 15 NOV'!P:P,'BD CONTRATOS 15 NOV'!I:I,VS!A140,'BD CONTRATOS 15 NOV'!K:K,"RAMO 28")</f>
        <v>9755600</v>
      </c>
      <c r="I140" s="1013">
        <f>SUMIFS('BD CONTRATOS 15 NOV'!P:P,'BD CONTRATOS 15 NOV'!I:I,VS!A140,'BD CONTRATOS 15 NOV'!K:K,"ETIQUETADO")</f>
        <v>0</v>
      </c>
      <c r="J140" s="1013">
        <f>SUMIFS('BD CONTRATOS 15 NOV'!P:P,'BD CONTRATOS 15 NOV'!I:I,VS!A140,'BD CONTRATOS 15 NOV'!K:K,"RECURSO FISCAL")</f>
        <v>0</v>
      </c>
      <c r="K140" s="1012">
        <f>SUMIFS('BD CONTRATOS 15 NOV'!P:P,'BD CONTRATOS 15 NOV'!I:I,VS!A140)</f>
        <v>9755600</v>
      </c>
      <c r="L140" s="554">
        <v>2500000</v>
      </c>
      <c r="M140" s="1035" t="e">
        <f>SUMIFS(#REF!,#REF!,VS!A140)</f>
        <v>#REF!</v>
      </c>
      <c r="N140" s="1013">
        <f t="shared" si="13"/>
        <v>15245397.439999999</v>
      </c>
      <c r="O140" s="1013">
        <v>65245397.439999998</v>
      </c>
      <c r="P140" s="683"/>
      <c r="Q140" s="1035" t="e">
        <f t="shared" si="15"/>
        <v>#REF!</v>
      </c>
    </row>
    <row r="141" spans="1:17" x14ac:dyDescent="0.25">
      <c r="A141" s="1010" t="str">
        <f t="shared" si="16"/>
        <v>326002</v>
      </c>
      <c r="B141" s="1011" t="s">
        <v>3352</v>
      </c>
      <c r="C141" s="1012">
        <v>1916721.85</v>
      </c>
      <c r="D141" s="1012" t="e">
        <f>SUMIF(#REF!,VS!A141,#REF!)</f>
        <v>#REF!</v>
      </c>
      <c r="E141" s="1012" t="e">
        <f>SUMIF(#REF!,VS!A141,#REF!)</f>
        <v>#REF!</v>
      </c>
      <c r="F141" s="1012" t="e">
        <f t="shared" si="14"/>
        <v>#REF!</v>
      </c>
      <c r="G141" s="687"/>
      <c r="H141" s="1012">
        <f>SUMIFS('BD CONTRATOS 15 NOV'!P:P,'BD CONTRATOS 15 NOV'!I:I,VS!A141,'BD CONTRATOS 15 NOV'!K:K,"RAMO 28")</f>
        <v>0</v>
      </c>
      <c r="I141" s="1013">
        <f>SUMIFS('BD CONTRATOS 15 NOV'!P:P,'BD CONTRATOS 15 NOV'!I:I,VS!A141,'BD CONTRATOS 15 NOV'!K:K,"ETIQUETADO")</f>
        <v>0</v>
      </c>
      <c r="J141" s="1013">
        <f>SUMIFS('BD CONTRATOS 15 NOV'!P:P,'BD CONTRATOS 15 NOV'!I:I,VS!A141,'BD CONTRATOS 15 NOV'!K:K,"RECURSO FISCAL")</f>
        <v>0</v>
      </c>
      <c r="K141" s="1012">
        <f>SUMIFS('BD CONTRATOS 15 NOV'!P:P,'BD CONTRATOS 15 NOV'!I:I,VS!A141)</f>
        <v>0</v>
      </c>
      <c r="L141" s="554">
        <v>1899284</v>
      </c>
      <c r="M141" s="1035" t="e">
        <f>SUMIFS(#REF!,#REF!,VS!A141)</f>
        <v>#REF!</v>
      </c>
      <c r="N141" s="1013">
        <f t="shared" si="13"/>
        <v>1993390.7240000002</v>
      </c>
      <c r="O141" s="1013">
        <v>1899284</v>
      </c>
      <c r="P141" s="683"/>
      <c r="Q141" s="1035" t="e">
        <f t="shared" si="15"/>
        <v>#REF!</v>
      </c>
    </row>
    <row r="142" spans="1:17" x14ac:dyDescent="0.25">
      <c r="A142" s="1010" t="str">
        <f t="shared" si="16"/>
        <v>326003</v>
      </c>
      <c r="B142" s="1011" t="s">
        <v>3353</v>
      </c>
      <c r="C142" s="1012">
        <v>49471814.880000018</v>
      </c>
      <c r="D142" s="1012" t="e">
        <f>SUMIF(#REF!,VS!A142,#REF!)</f>
        <v>#REF!</v>
      </c>
      <c r="E142" s="1012" t="e">
        <f>SUMIF(#REF!,VS!A142,#REF!)</f>
        <v>#REF!</v>
      </c>
      <c r="F142" s="1012" t="e">
        <f t="shared" si="14"/>
        <v>#REF!</v>
      </c>
      <c r="G142" s="687"/>
      <c r="H142" s="1012">
        <f>SUMIFS('BD CONTRATOS 15 NOV'!P:P,'BD CONTRATOS 15 NOV'!I:I,VS!A142,'BD CONTRATOS 15 NOV'!K:K,"RAMO 28")</f>
        <v>50640948.780000001</v>
      </c>
      <c r="I142" s="1013">
        <f>SUMIFS('BD CONTRATOS 15 NOV'!P:P,'BD CONTRATOS 15 NOV'!I:I,VS!A142,'BD CONTRATOS 15 NOV'!K:K,"ETIQUETADO")</f>
        <v>0</v>
      </c>
      <c r="J142" s="1013">
        <f>SUMIFS('BD CONTRATOS 15 NOV'!P:P,'BD CONTRATOS 15 NOV'!I:I,VS!A142,'BD CONTRATOS 15 NOV'!K:K,"RECURSO FISCAL")</f>
        <v>0</v>
      </c>
      <c r="K142" s="1012">
        <f>SUMIFS('BD CONTRATOS 15 NOV'!P:P,'BD CONTRATOS 15 NOV'!I:I,VS!A142)</f>
        <v>50640948.780000001</v>
      </c>
      <c r="L142" s="554"/>
      <c r="M142" s="1035" t="e">
        <f>SUMIFS(#REF!,#REF!,VS!A142)</f>
        <v>#REF!</v>
      </c>
      <c r="N142" s="1013">
        <f t="shared" si="13"/>
        <v>51450687.47520002</v>
      </c>
      <c r="O142" s="1013">
        <v>51906972.5</v>
      </c>
      <c r="P142" s="683"/>
      <c r="Q142" s="1035" t="e">
        <f t="shared" si="15"/>
        <v>#REF!</v>
      </c>
    </row>
    <row r="143" spans="1:17" x14ac:dyDescent="0.25">
      <c r="A143" s="1010" t="str">
        <f t="shared" si="16"/>
        <v>327001</v>
      </c>
      <c r="B143" s="1011" t="s">
        <v>3354</v>
      </c>
      <c r="C143" s="1012">
        <v>629735.56999999995</v>
      </c>
      <c r="D143" s="1012" t="e">
        <f>SUMIF(#REF!,VS!A143,#REF!)</f>
        <v>#REF!</v>
      </c>
      <c r="E143" s="1012" t="e">
        <f>SUMIF(#REF!,VS!A143,#REF!)</f>
        <v>#REF!</v>
      </c>
      <c r="F143" s="1012" t="e">
        <f t="shared" si="14"/>
        <v>#REF!</v>
      </c>
      <c r="G143" s="687"/>
      <c r="H143" s="1012">
        <f>SUMIFS('BD CONTRATOS 15 NOV'!P:P,'BD CONTRATOS 15 NOV'!I:I,VS!A143,'BD CONTRATOS 15 NOV'!K:K,"RAMO 28")</f>
        <v>0</v>
      </c>
      <c r="I143" s="1013">
        <f>SUMIFS('BD CONTRATOS 15 NOV'!P:P,'BD CONTRATOS 15 NOV'!I:I,VS!A143,'BD CONTRATOS 15 NOV'!K:K,"ETIQUETADO")</f>
        <v>0</v>
      </c>
      <c r="J143" s="1013">
        <f>SUMIFS('BD CONTRATOS 15 NOV'!P:P,'BD CONTRATOS 15 NOV'!I:I,VS!A143,'BD CONTRATOS 15 NOV'!K:K,"RECURSO FISCAL")</f>
        <v>0</v>
      </c>
      <c r="K143" s="1012">
        <f>SUMIFS('BD CONTRATOS 15 NOV'!P:P,'BD CONTRATOS 15 NOV'!I:I,VS!A143)</f>
        <v>0</v>
      </c>
      <c r="L143" s="554"/>
      <c r="M143" s="1035" t="e">
        <f>SUMIFS(#REF!,#REF!,VS!A143)</f>
        <v>#REF!</v>
      </c>
      <c r="N143" s="1013">
        <f t="shared" si="13"/>
        <v>654924.99279999989</v>
      </c>
      <c r="O143" s="1013">
        <v>0</v>
      </c>
      <c r="P143" s="683"/>
      <c r="Q143" s="1035" t="e">
        <f t="shared" si="15"/>
        <v>#REF!</v>
      </c>
    </row>
    <row r="144" spans="1:17" x14ac:dyDescent="0.25">
      <c r="A144" s="1010" t="str">
        <f t="shared" si="16"/>
        <v>329001</v>
      </c>
      <c r="B144" s="1011" t="s">
        <v>3355</v>
      </c>
      <c r="C144" s="1012">
        <v>3377958.0500000003</v>
      </c>
      <c r="D144" s="1012" t="e">
        <f>SUMIF(#REF!,VS!A144,#REF!)</f>
        <v>#REF!</v>
      </c>
      <c r="E144" s="1012" t="e">
        <f>SUMIF(#REF!,VS!A144,#REF!)</f>
        <v>#REF!</v>
      </c>
      <c r="F144" s="1012" t="e">
        <f t="shared" si="14"/>
        <v>#REF!</v>
      </c>
      <c r="G144" s="687"/>
      <c r="H144" s="1012">
        <f>SUMIFS('BD CONTRATOS 15 NOV'!P:P,'BD CONTRATOS 15 NOV'!I:I,VS!A144,'BD CONTRATOS 15 NOV'!K:K,"RAMO 28")</f>
        <v>0</v>
      </c>
      <c r="I144" s="1013">
        <f>SUMIFS('BD CONTRATOS 15 NOV'!P:P,'BD CONTRATOS 15 NOV'!I:I,VS!A144,'BD CONTRATOS 15 NOV'!K:K,"ETIQUETADO")</f>
        <v>0</v>
      </c>
      <c r="J144" s="1013">
        <f>SUMIFS('BD CONTRATOS 15 NOV'!P:P,'BD CONTRATOS 15 NOV'!I:I,VS!A144,'BD CONTRATOS 15 NOV'!K:K,"RECURSO FISCAL")</f>
        <v>0</v>
      </c>
      <c r="K144" s="1012">
        <f>SUMIFS('BD CONTRATOS 15 NOV'!P:P,'BD CONTRATOS 15 NOV'!I:I,VS!A144)</f>
        <v>0</v>
      </c>
      <c r="L144" s="554"/>
      <c r="M144" s="1035" t="e">
        <f>SUMIFS(#REF!,#REF!,VS!A144)</f>
        <v>#REF!</v>
      </c>
      <c r="N144" s="1013">
        <f t="shared" si="13"/>
        <v>3513076.3720000004</v>
      </c>
      <c r="O144" s="1013">
        <v>3513076.37</v>
      </c>
      <c r="P144" s="683"/>
      <c r="Q144" s="1035" t="e">
        <f t="shared" si="15"/>
        <v>#REF!</v>
      </c>
    </row>
    <row r="145" spans="1:19" x14ac:dyDescent="0.25">
      <c r="A145" s="1010" t="str">
        <f t="shared" si="16"/>
        <v>331001</v>
      </c>
      <c r="B145" s="1011" t="s">
        <v>3356</v>
      </c>
      <c r="C145" s="1012">
        <v>1000000</v>
      </c>
      <c r="D145" s="1012" t="e">
        <f>SUMIF(#REF!,VS!A145,#REF!)</f>
        <v>#REF!</v>
      </c>
      <c r="E145" s="1012" t="e">
        <f>SUMIF(#REF!,VS!A145,#REF!)</f>
        <v>#REF!</v>
      </c>
      <c r="F145" s="1012" t="e">
        <f t="shared" si="14"/>
        <v>#REF!</v>
      </c>
      <c r="G145" s="687"/>
      <c r="H145" s="1012">
        <f>SUMIFS('BD CONTRATOS 15 NOV'!P:P,'BD CONTRATOS 15 NOV'!I:I,VS!A145,'BD CONTRATOS 15 NOV'!K:K,"RAMO 28")</f>
        <v>0</v>
      </c>
      <c r="I145" s="1013">
        <f>SUMIFS('BD CONTRATOS 15 NOV'!P:P,'BD CONTRATOS 15 NOV'!I:I,VS!A145,'BD CONTRATOS 15 NOV'!K:K,"ETIQUETADO")</f>
        <v>0</v>
      </c>
      <c r="J145" s="1013">
        <f>SUMIFS('BD CONTRATOS 15 NOV'!P:P,'BD CONTRATOS 15 NOV'!I:I,VS!A145,'BD CONTRATOS 15 NOV'!K:K,"RECURSO FISCAL")</f>
        <v>0</v>
      </c>
      <c r="K145" s="1012">
        <f>SUMIFS('BD CONTRATOS 15 NOV'!P:P,'BD CONTRATOS 15 NOV'!I:I,VS!A145)</f>
        <v>0</v>
      </c>
      <c r="L145" s="554"/>
      <c r="M145" s="1035" t="e">
        <f>SUMIFS(#REF!,#REF!,VS!A145)</f>
        <v>#REF!</v>
      </c>
      <c r="N145" s="1013">
        <f t="shared" si="13"/>
        <v>1040000</v>
      </c>
      <c r="O145" s="1013">
        <v>0</v>
      </c>
      <c r="P145" s="683"/>
      <c r="Q145" s="1035" t="e">
        <f t="shared" si="15"/>
        <v>#REF!</v>
      </c>
    </row>
    <row r="146" spans="1:19" x14ac:dyDescent="0.25">
      <c r="A146" s="1010" t="str">
        <f t="shared" si="16"/>
        <v>331002</v>
      </c>
      <c r="B146" s="1011" t="s">
        <v>3357</v>
      </c>
      <c r="C146" s="1012">
        <v>7951329.1399999997</v>
      </c>
      <c r="D146" s="1012" t="e">
        <f>SUMIF(#REF!,VS!A146,#REF!)</f>
        <v>#REF!</v>
      </c>
      <c r="E146" s="1012" t="e">
        <f>SUMIF(#REF!,VS!A146,#REF!)</f>
        <v>#REF!</v>
      </c>
      <c r="F146" s="1012" t="e">
        <f t="shared" si="14"/>
        <v>#REF!</v>
      </c>
      <c r="G146" s="687"/>
      <c r="H146" s="1012">
        <f>SUMIFS('BD CONTRATOS 15 NOV'!P:P,'BD CONTRATOS 15 NOV'!I:I,VS!A146,'BD CONTRATOS 15 NOV'!K:K,"RAMO 28")</f>
        <v>0</v>
      </c>
      <c r="I146" s="1013">
        <f>SUMIFS('BD CONTRATOS 15 NOV'!P:P,'BD CONTRATOS 15 NOV'!I:I,VS!A146,'BD CONTRATOS 15 NOV'!K:K,"ETIQUETADO")</f>
        <v>0</v>
      </c>
      <c r="J146" s="1013">
        <f>SUMIFS('BD CONTRATOS 15 NOV'!P:P,'BD CONTRATOS 15 NOV'!I:I,VS!A146,'BD CONTRATOS 15 NOV'!K:K,"RECURSO FISCAL")</f>
        <v>6715102.9090909092</v>
      </c>
      <c r="K146" s="1012">
        <f>SUMIFS('BD CONTRATOS 15 NOV'!P:P,'BD CONTRATOS 15 NOV'!I:I,VS!A146)</f>
        <v>6715102.9090909092</v>
      </c>
      <c r="L146" s="554">
        <v>5100000</v>
      </c>
      <c r="M146" s="1035" t="e">
        <f>SUMIFS(#REF!,#REF!,VS!A146)</f>
        <v>#REF!</v>
      </c>
      <c r="N146" s="1013">
        <f t="shared" si="13"/>
        <v>8269382.3055999996</v>
      </c>
      <c r="O146" s="1013">
        <v>8269382.3099999996</v>
      </c>
      <c r="P146" s="683"/>
      <c r="Q146" s="1035" t="e">
        <f t="shared" si="15"/>
        <v>#REF!</v>
      </c>
    </row>
    <row r="147" spans="1:19" x14ac:dyDescent="0.25">
      <c r="A147" s="1010" t="str">
        <f t="shared" si="16"/>
        <v>331003</v>
      </c>
      <c r="B147" s="1011" t="s">
        <v>3358</v>
      </c>
      <c r="C147" s="1012">
        <v>2000000</v>
      </c>
      <c r="D147" s="1012" t="e">
        <f>SUMIF(#REF!,VS!A147,#REF!)</f>
        <v>#REF!</v>
      </c>
      <c r="E147" s="1012" t="e">
        <f>SUMIF(#REF!,VS!A147,#REF!)</f>
        <v>#REF!</v>
      </c>
      <c r="F147" s="1012" t="e">
        <f t="shared" si="14"/>
        <v>#REF!</v>
      </c>
      <c r="G147" s="687"/>
      <c r="H147" s="1012">
        <f>SUMIFS('BD CONTRATOS 15 NOV'!P:P,'BD CONTRATOS 15 NOV'!I:I,VS!A147,'BD CONTRATOS 15 NOV'!K:K,"RAMO 28")</f>
        <v>0</v>
      </c>
      <c r="I147" s="1013">
        <f>SUMIFS('BD CONTRATOS 15 NOV'!P:P,'BD CONTRATOS 15 NOV'!I:I,VS!A147,'BD CONTRATOS 15 NOV'!K:K,"ETIQUETADO")</f>
        <v>0</v>
      </c>
      <c r="J147" s="1013">
        <f>SUMIFS('BD CONTRATOS 15 NOV'!P:P,'BD CONTRATOS 15 NOV'!I:I,VS!A147,'BD CONTRATOS 15 NOV'!K:K,"RECURSO FISCAL")</f>
        <v>1200000</v>
      </c>
      <c r="K147" s="1012">
        <f>SUMIFS('BD CONTRATOS 15 NOV'!P:P,'BD CONTRATOS 15 NOV'!I:I,VS!A147)</f>
        <v>1200000</v>
      </c>
      <c r="L147" s="554"/>
      <c r="M147" s="1035" t="e">
        <f>SUMIFS(#REF!,#REF!,VS!A147)</f>
        <v>#REF!</v>
      </c>
      <c r="N147" s="1013">
        <f t="shared" si="13"/>
        <v>2080000</v>
      </c>
      <c r="O147" s="1012">
        <v>1200000</v>
      </c>
      <c r="P147" s="683"/>
      <c r="Q147" s="1035" t="e">
        <f t="shared" si="15"/>
        <v>#REF!</v>
      </c>
    </row>
    <row r="148" spans="1:19" x14ac:dyDescent="0.25">
      <c r="A148" s="1010" t="str">
        <f t="shared" si="16"/>
        <v>332002</v>
      </c>
      <c r="B148" s="1011" t="s">
        <v>3359</v>
      </c>
      <c r="C148" s="1012">
        <v>34889979.839999996</v>
      </c>
      <c r="D148" s="1012" t="e">
        <f>SUMIF(#REF!,VS!A148,#REF!)</f>
        <v>#REF!</v>
      </c>
      <c r="E148" s="1012" t="e">
        <f>SUMIF(#REF!,VS!A148,#REF!)</f>
        <v>#REF!</v>
      </c>
      <c r="F148" s="1012" t="e">
        <f t="shared" si="14"/>
        <v>#REF!</v>
      </c>
      <c r="G148" s="687"/>
      <c r="H148" s="1012">
        <f>SUMIFS('BD CONTRATOS 15 NOV'!P:P,'BD CONTRATOS 15 NOV'!I:I,VS!A148,'BD CONTRATOS 15 NOV'!K:K,"RAMO 28")</f>
        <v>0</v>
      </c>
      <c r="I148" s="1013">
        <f>SUMIFS('BD CONTRATOS 15 NOV'!P:P,'BD CONTRATOS 15 NOV'!I:I,VS!A148,'BD CONTRATOS 15 NOV'!K:K,"ETIQUETADO")</f>
        <v>0</v>
      </c>
      <c r="J148" s="1013">
        <f>SUMIFS('BD CONTRATOS 15 NOV'!P:P,'BD CONTRATOS 15 NOV'!I:I,VS!A148,'BD CONTRATOS 15 NOV'!K:K,"RECURSO FISCAL")</f>
        <v>0</v>
      </c>
      <c r="K148" s="1012">
        <f>SUMIFS('BD CONTRATOS 15 NOV'!P:P,'BD CONTRATOS 15 NOV'!I:I,VS!A148)</f>
        <v>0</v>
      </c>
      <c r="L148" s="554"/>
      <c r="M148" s="1035" t="e">
        <f>SUMIFS(#REF!,#REF!,VS!A148)</f>
        <v>#REF!</v>
      </c>
      <c r="N148" s="1013">
        <f t="shared" si="13"/>
        <v>36285579.033599995</v>
      </c>
      <c r="O148" s="1012">
        <v>19229739.09</v>
      </c>
      <c r="P148" s="683" t="s">
        <v>3700</v>
      </c>
      <c r="Q148" s="1035" t="e">
        <f t="shared" si="15"/>
        <v>#REF!</v>
      </c>
      <c r="R148" t="s">
        <v>3704</v>
      </c>
      <c r="S148" s="678">
        <v>4000000</v>
      </c>
    </row>
    <row r="149" spans="1:19" x14ac:dyDescent="0.25">
      <c r="A149" s="1010" t="str">
        <f t="shared" si="16"/>
        <v>333001</v>
      </c>
      <c r="B149" s="1011" t="s">
        <v>3360</v>
      </c>
      <c r="C149" s="1012">
        <v>7679489.5300000003</v>
      </c>
      <c r="D149" s="1012" t="e">
        <f>SUMIF(#REF!,VS!A149,#REF!)</f>
        <v>#REF!</v>
      </c>
      <c r="E149" s="1012" t="e">
        <f>SUMIF(#REF!,VS!A149,#REF!)</f>
        <v>#REF!</v>
      </c>
      <c r="F149" s="1012" t="e">
        <f t="shared" si="14"/>
        <v>#REF!</v>
      </c>
      <c r="G149" s="687"/>
      <c r="H149" s="1012">
        <f>SUMIFS('BD CONTRATOS 15 NOV'!P:P,'BD CONTRATOS 15 NOV'!I:I,VS!A149,'BD CONTRATOS 15 NOV'!K:K,"RAMO 28")</f>
        <v>7680000</v>
      </c>
      <c r="I149" s="1013">
        <f>SUMIFS('BD CONTRATOS 15 NOV'!P:P,'BD CONTRATOS 15 NOV'!I:I,VS!A149,'BD CONTRATOS 15 NOV'!K:K,"ETIQUETADO")</f>
        <v>0</v>
      </c>
      <c r="J149" s="1013">
        <f>SUMIFS('BD CONTRATOS 15 NOV'!P:P,'BD CONTRATOS 15 NOV'!I:I,VS!A149,'BD CONTRATOS 15 NOV'!K:K,"RECURSO FISCAL")</f>
        <v>0</v>
      </c>
      <c r="K149" s="1012">
        <f>SUMIFS('BD CONTRATOS 15 NOV'!P:P,'BD CONTRATOS 15 NOV'!I:I,VS!A149)</f>
        <v>7680000</v>
      </c>
      <c r="L149" s="554">
        <v>4292840.0299999993</v>
      </c>
      <c r="M149" s="1035" t="e">
        <f>SUMIFS(#REF!,#REF!,VS!A149)</f>
        <v>#REF!</v>
      </c>
      <c r="N149" s="1013">
        <f t="shared" si="13"/>
        <v>7986669.1112000002</v>
      </c>
      <c r="O149" s="1012">
        <v>4292840.0299999993</v>
      </c>
      <c r="P149" s="683"/>
      <c r="Q149" s="1035" t="e">
        <f t="shared" si="15"/>
        <v>#REF!</v>
      </c>
    </row>
    <row r="150" spans="1:19" s="758" customFormat="1" x14ac:dyDescent="0.25">
      <c r="A150" s="1020">
        <v>333002</v>
      </c>
      <c r="B150" s="1021" t="s">
        <v>3702</v>
      </c>
      <c r="C150" s="554">
        <v>0</v>
      </c>
      <c r="D150" s="554">
        <v>0</v>
      </c>
      <c r="E150" s="554">
        <v>0</v>
      </c>
      <c r="F150" s="554">
        <v>0</v>
      </c>
      <c r="G150" s="1022"/>
      <c r="H150" s="554">
        <v>0</v>
      </c>
      <c r="I150" s="554">
        <v>0</v>
      </c>
      <c r="J150" s="554">
        <v>0</v>
      </c>
      <c r="K150" s="554">
        <v>0</v>
      </c>
      <c r="L150" s="554">
        <v>0</v>
      </c>
      <c r="M150" s="1035" t="e">
        <f>SUMIFS(#REF!,#REF!,VS!A150)</f>
        <v>#REF!</v>
      </c>
      <c r="N150" s="1027">
        <v>0</v>
      </c>
      <c r="O150" s="1023">
        <v>10000000</v>
      </c>
      <c r="P150" s="1023">
        <v>10000000</v>
      </c>
      <c r="Q150" s="1035" t="e">
        <f t="shared" si="15"/>
        <v>#REF!</v>
      </c>
      <c r="S150" s="1041"/>
    </row>
    <row r="151" spans="1:19" x14ac:dyDescent="0.25">
      <c r="A151" s="1010" t="str">
        <f t="shared" si="16"/>
        <v>334001</v>
      </c>
      <c r="B151" s="1011" t="s">
        <v>3361</v>
      </c>
      <c r="C151" s="1012">
        <v>8000000</v>
      </c>
      <c r="D151" s="1012" t="e">
        <f>SUMIF(#REF!,VS!A151,#REF!)</f>
        <v>#REF!</v>
      </c>
      <c r="E151" s="1012" t="e">
        <f>SUMIF(#REF!,VS!A151,#REF!)</f>
        <v>#REF!</v>
      </c>
      <c r="F151" s="1012" t="e">
        <f t="shared" si="14"/>
        <v>#REF!</v>
      </c>
      <c r="G151" s="687"/>
      <c r="H151" s="1012">
        <f>SUMIFS('BD CONTRATOS 15 NOV'!P:P,'BD CONTRATOS 15 NOV'!I:I,VS!A151,'BD CONTRATOS 15 NOV'!K:K,"RAMO 28")</f>
        <v>0</v>
      </c>
      <c r="I151" s="1013">
        <f>SUMIFS('BD CONTRATOS 15 NOV'!P:P,'BD CONTRATOS 15 NOV'!I:I,VS!A151,'BD CONTRATOS 15 NOV'!K:K,"ETIQUETADO")</f>
        <v>0</v>
      </c>
      <c r="J151" s="1013">
        <f>SUMIFS('BD CONTRATOS 15 NOV'!P:P,'BD CONTRATOS 15 NOV'!I:I,VS!A151,'BD CONTRATOS 15 NOV'!K:K,"RECURSO FISCAL")</f>
        <v>0</v>
      </c>
      <c r="K151" s="1012">
        <f>SUMIFS('BD CONTRATOS 15 NOV'!P:P,'BD CONTRATOS 15 NOV'!I:I,VS!A151)</f>
        <v>0</v>
      </c>
      <c r="L151" s="554"/>
      <c r="M151" s="1035" t="e">
        <f>SUMIFS(#REF!,#REF!,VS!A151)</f>
        <v>#REF!</v>
      </c>
      <c r="N151" s="1013">
        <f t="shared" si="13"/>
        <v>8320000</v>
      </c>
      <c r="O151" s="1012">
        <v>4416061.7300000004</v>
      </c>
      <c r="P151" s="1028"/>
      <c r="Q151" s="1035" t="e">
        <f t="shared" si="15"/>
        <v>#REF!</v>
      </c>
      <c r="R151" t="s">
        <v>3706</v>
      </c>
      <c r="S151" s="678">
        <v>3811721.73</v>
      </c>
    </row>
    <row r="152" spans="1:19" x14ac:dyDescent="0.25">
      <c r="A152" s="1010" t="str">
        <f t="shared" si="16"/>
        <v>336001</v>
      </c>
      <c r="B152" s="1011" t="s">
        <v>3362</v>
      </c>
      <c r="C152" s="1012">
        <v>7404555.8999999994</v>
      </c>
      <c r="D152" s="1012" t="e">
        <f>SUMIF(#REF!,VS!A152,#REF!)</f>
        <v>#REF!</v>
      </c>
      <c r="E152" s="1012" t="e">
        <f>SUMIF(#REF!,VS!A152,#REF!)</f>
        <v>#REF!</v>
      </c>
      <c r="F152" s="1012" t="e">
        <f t="shared" si="14"/>
        <v>#REF!</v>
      </c>
      <c r="G152" s="687"/>
      <c r="H152" s="1012">
        <f>SUMIFS('BD CONTRATOS 15 NOV'!P:P,'BD CONTRATOS 15 NOV'!I:I,VS!A152,'BD CONTRATOS 15 NOV'!K:K,"RAMO 28")</f>
        <v>0</v>
      </c>
      <c r="I152" s="1013">
        <f>SUMIFS('BD CONTRATOS 15 NOV'!P:P,'BD CONTRATOS 15 NOV'!I:I,VS!A152,'BD CONTRATOS 15 NOV'!K:K,"ETIQUETADO")</f>
        <v>0</v>
      </c>
      <c r="J152" s="1013">
        <f>SUMIFS('BD CONTRATOS 15 NOV'!P:P,'BD CONTRATOS 15 NOV'!I:I,VS!A152,'BD CONTRATOS 15 NOV'!K:K,"RECURSO FISCAL")</f>
        <v>0</v>
      </c>
      <c r="K152" s="1012">
        <f>SUMIFS('BD CONTRATOS 15 NOV'!P:P,'BD CONTRATOS 15 NOV'!I:I,VS!A152)</f>
        <v>0</v>
      </c>
      <c r="L152" s="554">
        <v>584350</v>
      </c>
      <c r="M152" s="1035" t="e">
        <f>SUMIFS(#REF!,#REF!,VS!A152)</f>
        <v>#REF!</v>
      </c>
      <c r="N152" s="1013">
        <f t="shared" si="13"/>
        <v>7700738.135999999</v>
      </c>
      <c r="O152" s="1012">
        <v>8872436.1400000006</v>
      </c>
      <c r="P152" s="683"/>
      <c r="Q152" s="1035" t="e">
        <f t="shared" si="15"/>
        <v>#REF!</v>
      </c>
    </row>
    <row r="153" spans="1:19" x14ac:dyDescent="0.25">
      <c r="A153" s="1010" t="str">
        <f t="shared" si="16"/>
        <v>337001</v>
      </c>
      <c r="B153" s="1011" t="s">
        <v>3363</v>
      </c>
      <c r="C153" s="1012">
        <v>26916.58</v>
      </c>
      <c r="D153" s="1012" t="e">
        <f>SUMIF(#REF!,VS!A153,#REF!)</f>
        <v>#REF!</v>
      </c>
      <c r="E153" s="1012" t="e">
        <f>SUMIF(#REF!,VS!A153,#REF!)</f>
        <v>#REF!</v>
      </c>
      <c r="F153" s="1012" t="e">
        <f t="shared" si="14"/>
        <v>#REF!</v>
      </c>
      <c r="G153" s="687"/>
      <c r="H153" s="1012">
        <f>SUMIFS('BD CONTRATOS 15 NOV'!P:P,'BD CONTRATOS 15 NOV'!I:I,VS!A153,'BD CONTRATOS 15 NOV'!K:K,"RAMO 28")</f>
        <v>0</v>
      </c>
      <c r="I153" s="1013">
        <f>SUMIFS('BD CONTRATOS 15 NOV'!P:P,'BD CONTRATOS 15 NOV'!I:I,VS!A153,'BD CONTRATOS 15 NOV'!K:K,"ETIQUETADO")</f>
        <v>0</v>
      </c>
      <c r="J153" s="1013">
        <f>SUMIFS('BD CONTRATOS 15 NOV'!P:P,'BD CONTRATOS 15 NOV'!I:I,VS!A153,'BD CONTRATOS 15 NOV'!K:K,"RECURSO FISCAL")</f>
        <v>0</v>
      </c>
      <c r="K153" s="1012">
        <f>SUMIFS('BD CONTRATOS 15 NOV'!P:P,'BD CONTRATOS 15 NOV'!I:I,VS!A153)</f>
        <v>0</v>
      </c>
      <c r="L153" s="554"/>
      <c r="M153" s="1035" t="e">
        <f>SUMIFS(#REF!,#REF!,VS!A153)</f>
        <v>#REF!</v>
      </c>
      <c r="N153" s="1013">
        <f t="shared" si="13"/>
        <v>27993.243200000001</v>
      </c>
      <c r="O153" s="1012">
        <v>0</v>
      </c>
      <c r="P153" s="683"/>
      <c r="Q153" s="1035" t="e">
        <f t="shared" si="15"/>
        <v>#REF!</v>
      </c>
    </row>
    <row r="154" spans="1:19" x14ac:dyDescent="0.25">
      <c r="A154" s="1010" t="str">
        <f t="shared" si="16"/>
        <v>338001</v>
      </c>
      <c r="B154" s="1011" t="s">
        <v>3364</v>
      </c>
      <c r="C154" s="1012">
        <v>0</v>
      </c>
      <c r="D154" s="1012" t="e">
        <f>SUMIF(#REF!,VS!A154,#REF!)</f>
        <v>#REF!</v>
      </c>
      <c r="E154" s="1012" t="e">
        <f>SUMIF(#REF!,VS!A154,#REF!)</f>
        <v>#REF!</v>
      </c>
      <c r="F154" s="1012" t="e">
        <f t="shared" si="14"/>
        <v>#REF!</v>
      </c>
      <c r="G154" s="687"/>
      <c r="H154" s="1012">
        <f>SUMIFS('BD CONTRATOS 15 NOV'!P:P,'BD CONTRATOS 15 NOV'!I:I,VS!A154,'BD CONTRATOS 15 NOV'!K:K,"RAMO 28")</f>
        <v>0</v>
      </c>
      <c r="I154" s="1013">
        <f>SUMIFS('BD CONTRATOS 15 NOV'!P:P,'BD CONTRATOS 15 NOV'!I:I,VS!A154,'BD CONTRATOS 15 NOV'!K:K,"ETIQUETADO")</f>
        <v>0</v>
      </c>
      <c r="J154" s="1013">
        <f>SUMIFS('BD CONTRATOS 15 NOV'!P:P,'BD CONTRATOS 15 NOV'!I:I,VS!A154,'BD CONTRATOS 15 NOV'!K:K,"RECURSO FISCAL")</f>
        <v>0</v>
      </c>
      <c r="K154" s="1012">
        <f>SUMIFS('BD CONTRATOS 15 NOV'!P:P,'BD CONTRATOS 15 NOV'!I:I,VS!A154)</f>
        <v>0</v>
      </c>
      <c r="L154" s="554"/>
      <c r="M154" s="1035" t="e">
        <f>SUMIFS(#REF!,#REF!,VS!A154)</f>
        <v>#REF!</v>
      </c>
      <c r="N154" s="1013">
        <f t="shared" si="13"/>
        <v>0</v>
      </c>
      <c r="O154" s="1012">
        <v>0</v>
      </c>
      <c r="P154" s="683"/>
      <c r="Q154" s="1035" t="e">
        <f t="shared" si="15"/>
        <v>#REF!</v>
      </c>
    </row>
    <row r="155" spans="1:19" x14ac:dyDescent="0.25">
      <c r="A155" s="1010" t="str">
        <f t="shared" si="16"/>
        <v>339001</v>
      </c>
      <c r="B155" s="1011" t="s">
        <v>3365</v>
      </c>
      <c r="C155" s="1012">
        <v>0</v>
      </c>
      <c r="D155" s="1012" t="e">
        <f>SUMIF(#REF!,VS!A155,#REF!)</f>
        <v>#REF!</v>
      </c>
      <c r="E155" s="1012" t="e">
        <f>SUMIF(#REF!,VS!A155,#REF!)</f>
        <v>#REF!</v>
      </c>
      <c r="F155" s="1012" t="e">
        <f t="shared" si="14"/>
        <v>#REF!</v>
      </c>
      <c r="G155" s="687"/>
      <c r="H155" s="1012">
        <f>SUMIFS('BD CONTRATOS 15 NOV'!P:P,'BD CONTRATOS 15 NOV'!I:I,VS!A155,'BD CONTRATOS 15 NOV'!K:K,"RAMO 28")</f>
        <v>0</v>
      </c>
      <c r="I155" s="1013">
        <f>SUMIFS('BD CONTRATOS 15 NOV'!P:P,'BD CONTRATOS 15 NOV'!I:I,VS!A155,'BD CONTRATOS 15 NOV'!K:K,"ETIQUETADO")</f>
        <v>0</v>
      </c>
      <c r="J155" s="1013">
        <f>SUMIFS('BD CONTRATOS 15 NOV'!P:P,'BD CONTRATOS 15 NOV'!I:I,VS!A155,'BD CONTRATOS 15 NOV'!K:K,"RECURSO FISCAL")</f>
        <v>0</v>
      </c>
      <c r="K155" s="1012">
        <f>SUMIFS('BD CONTRATOS 15 NOV'!P:P,'BD CONTRATOS 15 NOV'!I:I,VS!A155)</f>
        <v>0</v>
      </c>
      <c r="L155" s="554"/>
      <c r="M155" s="1035" t="e">
        <f>SUMIFS(#REF!,#REF!,VS!A155)</f>
        <v>#REF!</v>
      </c>
      <c r="N155" s="1013">
        <f t="shared" si="13"/>
        <v>0</v>
      </c>
      <c r="O155" s="1012">
        <v>0</v>
      </c>
      <c r="P155" s="683"/>
      <c r="Q155" s="1035" t="e">
        <f t="shared" si="15"/>
        <v>#REF!</v>
      </c>
    </row>
    <row r="156" spans="1:19" x14ac:dyDescent="0.25">
      <c r="A156" s="1010" t="str">
        <f t="shared" si="16"/>
        <v>339003</v>
      </c>
      <c r="B156" s="1011" t="s">
        <v>3366</v>
      </c>
      <c r="C156" s="1012">
        <v>12995411</v>
      </c>
      <c r="D156" s="1012" t="e">
        <f>SUMIF(#REF!,VS!A156,#REF!)</f>
        <v>#REF!</v>
      </c>
      <c r="E156" s="1012" t="e">
        <f>SUMIF(#REF!,VS!A156,#REF!)</f>
        <v>#REF!</v>
      </c>
      <c r="F156" s="1012" t="e">
        <f t="shared" si="14"/>
        <v>#REF!</v>
      </c>
      <c r="G156" s="687"/>
      <c r="H156" s="1012">
        <f>SUMIFS('BD CONTRATOS 15 NOV'!P:P,'BD CONTRATOS 15 NOV'!I:I,VS!A156,'BD CONTRATOS 15 NOV'!K:K,"RAMO 28")</f>
        <v>19000000.440000001</v>
      </c>
      <c r="I156" s="1013">
        <f>SUMIFS('BD CONTRATOS 15 NOV'!P:P,'BD CONTRATOS 15 NOV'!I:I,VS!A156,'BD CONTRATOS 15 NOV'!K:K,"ETIQUETADO")</f>
        <v>0</v>
      </c>
      <c r="J156" s="1013">
        <f>SUMIFS('BD CONTRATOS 15 NOV'!P:P,'BD CONTRATOS 15 NOV'!I:I,VS!A156,'BD CONTRATOS 15 NOV'!K:K,"RECURSO FISCAL")</f>
        <v>0</v>
      </c>
      <c r="K156" s="1012">
        <f>SUMIFS('BD CONTRATOS 15 NOV'!P:P,'BD CONTRATOS 15 NOV'!I:I,VS!A156)</f>
        <v>19000000.440000001</v>
      </c>
      <c r="L156" s="554">
        <v>25200000</v>
      </c>
      <c r="M156" s="1035" t="e">
        <f>SUMIFS(#REF!,#REF!,VS!A156)</f>
        <v>#REF!</v>
      </c>
      <c r="N156" s="1013">
        <f t="shared" ref="N156:N187" si="17">C156*$N$1+C156</f>
        <v>13515227.439999999</v>
      </c>
      <c r="O156" s="1012">
        <v>19000000.440000001</v>
      </c>
      <c r="P156" s="683"/>
      <c r="Q156" s="1035" t="e">
        <f t="shared" si="15"/>
        <v>#REF!</v>
      </c>
    </row>
    <row r="157" spans="1:19" x14ac:dyDescent="0.25">
      <c r="A157" s="1010" t="str">
        <f t="shared" si="16"/>
        <v>339004</v>
      </c>
      <c r="B157" s="1011" t="s">
        <v>3367</v>
      </c>
      <c r="C157" s="1012">
        <v>17339933.819999997</v>
      </c>
      <c r="D157" s="1012" t="e">
        <f>SUMIF(#REF!,VS!A157,#REF!)</f>
        <v>#REF!</v>
      </c>
      <c r="E157" s="1012" t="e">
        <f>SUMIF(#REF!,VS!A157,#REF!)</f>
        <v>#REF!</v>
      </c>
      <c r="F157" s="1012" t="e">
        <f t="shared" si="14"/>
        <v>#REF!</v>
      </c>
      <c r="G157" s="687"/>
      <c r="H157" s="1012">
        <f>SUMIFS('BD CONTRATOS 15 NOV'!P:P,'BD CONTRATOS 15 NOV'!I:I,VS!A157,'BD CONTRATOS 15 NOV'!K:K,"RAMO 28")</f>
        <v>0</v>
      </c>
      <c r="I157" s="1013">
        <f>SUMIFS('BD CONTRATOS 15 NOV'!P:P,'BD CONTRATOS 15 NOV'!I:I,VS!A157,'BD CONTRATOS 15 NOV'!K:K,"ETIQUETADO")</f>
        <v>0</v>
      </c>
      <c r="J157" s="1013">
        <f>SUMIFS('BD CONTRATOS 15 NOV'!P:P,'BD CONTRATOS 15 NOV'!I:I,VS!A157,'BD CONTRATOS 15 NOV'!K:K,"RECURSO FISCAL")</f>
        <v>14962909.09090909</v>
      </c>
      <c r="K157" s="1012">
        <f>SUMIFS('BD CONTRATOS 15 NOV'!P:P,'BD CONTRATOS 15 NOV'!I:I,VS!A157)</f>
        <v>14962909.09090909</v>
      </c>
      <c r="L157" s="554">
        <v>18000000</v>
      </c>
      <c r="M157" s="1035" t="e">
        <f>SUMIFS(#REF!,#REF!,VS!A157)</f>
        <v>#REF!</v>
      </c>
      <c r="N157" s="1013">
        <f t="shared" si="17"/>
        <v>18033531.172799997</v>
      </c>
      <c r="O157" s="1012">
        <v>18000000</v>
      </c>
      <c r="P157" s="683"/>
      <c r="Q157" s="1035" t="e">
        <f t="shared" si="15"/>
        <v>#REF!</v>
      </c>
    </row>
    <row r="158" spans="1:19" x14ac:dyDescent="0.25">
      <c r="A158" s="1010" t="str">
        <f t="shared" si="16"/>
        <v>339005</v>
      </c>
      <c r="B158" s="1011" t="s">
        <v>3368</v>
      </c>
      <c r="C158" s="1012">
        <v>84511165.670000017</v>
      </c>
      <c r="D158" s="1012" t="e">
        <f>SUMIF(#REF!,VS!A158,#REF!)</f>
        <v>#REF!</v>
      </c>
      <c r="E158" s="1012" t="e">
        <f>SUMIF(#REF!,VS!A158,#REF!)</f>
        <v>#REF!</v>
      </c>
      <c r="F158" s="1012" t="e">
        <f t="shared" si="14"/>
        <v>#REF!</v>
      </c>
      <c r="G158" s="687"/>
      <c r="H158" s="1012">
        <f>SUMIFS('BD CONTRATOS 15 NOV'!P:P,'BD CONTRATOS 15 NOV'!I:I,VS!A158,'BD CONTRATOS 15 NOV'!K:K,"RAMO 28")</f>
        <v>10903885.723636363</v>
      </c>
      <c r="I158" s="1013">
        <f>SUMIFS('BD CONTRATOS 15 NOV'!P:P,'BD CONTRATOS 15 NOV'!I:I,VS!A158,'BD CONTRATOS 15 NOV'!K:K,"ETIQUETADO")</f>
        <v>0</v>
      </c>
      <c r="J158" s="1013">
        <f>SUMIFS('BD CONTRATOS 15 NOV'!P:P,'BD CONTRATOS 15 NOV'!I:I,VS!A158,'BD CONTRATOS 15 NOV'!K:K,"RECURSO FISCAL")</f>
        <v>13592221.130909089</v>
      </c>
      <c r="K158" s="1012">
        <f>SUMIFS('BD CONTRATOS 15 NOV'!P:P,'BD CONTRATOS 15 NOV'!I:I,VS!A158)</f>
        <v>33776106.854545452</v>
      </c>
      <c r="L158" s="554">
        <v>3189192</v>
      </c>
      <c r="M158" s="1035" t="e">
        <f>SUMIFS(#REF!,#REF!,VS!A158)</f>
        <v>#REF!</v>
      </c>
      <c r="N158" s="1013">
        <f t="shared" si="17"/>
        <v>87891612.296800017</v>
      </c>
      <c r="O158" s="1012">
        <v>76445663.530000001</v>
      </c>
      <c r="P158" s="683"/>
      <c r="Q158" s="1035" t="e">
        <f t="shared" si="15"/>
        <v>#REF!</v>
      </c>
      <c r="R158" t="s">
        <v>3704</v>
      </c>
      <c r="S158" s="678">
        <v>15000000</v>
      </c>
    </row>
    <row r="159" spans="1:19" x14ac:dyDescent="0.25">
      <c r="A159" s="1010" t="str">
        <f t="shared" si="16"/>
        <v>339006</v>
      </c>
      <c r="B159" s="1011" t="s">
        <v>3369</v>
      </c>
      <c r="C159" s="1012">
        <v>309336.57999999996</v>
      </c>
      <c r="D159" s="1012" t="e">
        <f>SUMIF(#REF!,VS!A159,#REF!)</f>
        <v>#REF!</v>
      </c>
      <c r="E159" s="1012" t="e">
        <f>SUMIF(#REF!,VS!A159,#REF!)</f>
        <v>#REF!</v>
      </c>
      <c r="F159" s="1012" t="e">
        <f t="shared" si="14"/>
        <v>#REF!</v>
      </c>
      <c r="G159" s="687"/>
      <c r="H159" s="1012">
        <f>SUMIFS('BD CONTRATOS 15 NOV'!P:P,'BD CONTRATOS 15 NOV'!I:I,VS!A159,'BD CONTRATOS 15 NOV'!K:K,"RAMO 28")</f>
        <v>0</v>
      </c>
      <c r="I159" s="1013">
        <f>SUMIFS('BD CONTRATOS 15 NOV'!P:P,'BD CONTRATOS 15 NOV'!I:I,VS!A159,'BD CONTRATOS 15 NOV'!K:K,"ETIQUETADO")</f>
        <v>0</v>
      </c>
      <c r="J159" s="1013">
        <f>SUMIFS('BD CONTRATOS 15 NOV'!P:P,'BD CONTRATOS 15 NOV'!I:I,VS!A159,'BD CONTRATOS 15 NOV'!K:K,"RECURSO FISCAL")</f>
        <v>0</v>
      </c>
      <c r="K159" s="1012">
        <f>SUMIFS('BD CONTRATOS 15 NOV'!P:P,'BD CONTRATOS 15 NOV'!I:I,VS!A159)</f>
        <v>0</v>
      </c>
      <c r="L159" s="554"/>
      <c r="M159" s="1035" t="e">
        <f>SUMIFS(#REF!,#REF!,VS!A159)</f>
        <v>#REF!</v>
      </c>
      <c r="N159" s="1013">
        <f t="shared" si="17"/>
        <v>321710.04319999996</v>
      </c>
      <c r="O159" s="1012">
        <v>337795.55</v>
      </c>
      <c r="P159" s="683"/>
      <c r="Q159" s="1035" t="e">
        <f t="shared" si="15"/>
        <v>#REF!</v>
      </c>
    </row>
    <row r="160" spans="1:19" x14ac:dyDescent="0.25">
      <c r="A160" s="1010" t="str">
        <f t="shared" si="16"/>
        <v>339008</v>
      </c>
      <c r="B160" s="1011" t="s">
        <v>3370</v>
      </c>
      <c r="C160" s="1012">
        <v>66843.839999999997</v>
      </c>
      <c r="D160" s="1012" t="e">
        <f>SUMIF(#REF!,VS!A160,#REF!)</f>
        <v>#REF!</v>
      </c>
      <c r="E160" s="1012" t="e">
        <f>SUMIF(#REF!,VS!A160,#REF!)</f>
        <v>#REF!</v>
      </c>
      <c r="F160" s="1012" t="e">
        <f t="shared" si="14"/>
        <v>#REF!</v>
      </c>
      <c r="G160" s="687"/>
      <c r="H160" s="1012">
        <f>SUMIFS('BD CONTRATOS 15 NOV'!P:P,'BD CONTRATOS 15 NOV'!I:I,VS!A160,'BD CONTRATOS 15 NOV'!K:K,"RAMO 28")</f>
        <v>0</v>
      </c>
      <c r="I160" s="1013">
        <f>SUMIFS('BD CONTRATOS 15 NOV'!P:P,'BD CONTRATOS 15 NOV'!I:I,VS!A160,'BD CONTRATOS 15 NOV'!K:K,"ETIQUETADO")</f>
        <v>0</v>
      </c>
      <c r="J160" s="1013">
        <f>SUMIFS('BD CONTRATOS 15 NOV'!P:P,'BD CONTRATOS 15 NOV'!I:I,VS!A160,'BD CONTRATOS 15 NOV'!K:K,"RECURSO FISCAL")</f>
        <v>0</v>
      </c>
      <c r="K160" s="1012">
        <f>SUMIFS('BD CONTRATOS 15 NOV'!P:P,'BD CONTRATOS 15 NOV'!I:I,VS!A160)</f>
        <v>0</v>
      </c>
      <c r="L160" s="554"/>
      <c r="M160" s="1035" t="e">
        <f>SUMIFS(#REF!,#REF!,VS!A160)</f>
        <v>#REF!</v>
      </c>
      <c r="N160" s="1013">
        <f t="shared" si="17"/>
        <v>69517.593599999993</v>
      </c>
      <c r="O160" s="1012">
        <v>0</v>
      </c>
      <c r="P160" s="683"/>
      <c r="Q160" s="1035" t="e">
        <f t="shared" si="15"/>
        <v>#REF!</v>
      </c>
    </row>
    <row r="161" spans="1:17" x14ac:dyDescent="0.25">
      <c r="A161" s="1010" t="str">
        <f t="shared" si="16"/>
        <v>339009</v>
      </c>
      <c r="B161" s="1011" t="s">
        <v>3371</v>
      </c>
      <c r="C161" s="1012">
        <v>69365151.979999989</v>
      </c>
      <c r="D161" s="1012" t="e">
        <f>SUMIF(#REF!,VS!A161,#REF!)</f>
        <v>#REF!</v>
      </c>
      <c r="E161" s="1012" t="e">
        <f>SUMIF(#REF!,VS!A161,#REF!)</f>
        <v>#REF!</v>
      </c>
      <c r="F161" s="1012" t="e">
        <f t="shared" si="14"/>
        <v>#REF!</v>
      </c>
      <c r="G161" s="687"/>
      <c r="H161" s="1012">
        <f>SUMIFS('BD CONTRATOS 15 NOV'!P:P,'BD CONTRATOS 15 NOV'!I:I,VS!A161,'BD CONTRATOS 15 NOV'!K:K,"RAMO 28")</f>
        <v>78316785.599999994</v>
      </c>
      <c r="I161" s="1013">
        <f>SUMIFS('BD CONTRATOS 15 NOV'!P:P,'BD CONTRATOS 15 NOV'!I:I,VS!A161,'BD CONTRATOS 15 NOV'!K:K,"ETIQUETADO")</f>
        <v>0</v>
      </c>
      <c r="J161" s="1013">
        <f>SUMIFS('BD CONTRATOS 15 NOV'!P:P,'BD CONTRATOS 15 NOV'!I:I,VS!A161,'BD CONTRATOS 15 NOV'!K:K,"RECURSO FISCAL")</f>
        <v>0</v>
      </c>
      <c r="K161" s="1012">
        <f>SUMIFS('BD CONTRATOS 15 NOV'!P:P,'BD CONTRATOS 15 NOV'!I:I,VS!A161)</f>
        <v>78316785.599999994</v>
      </c>
      <c r="L161" s="554">
        <v>29714700</v>
      </c>
      <c r="M161" s="1035" t="e">
        <f>SUMIFS(#REF!,#REF!,VS!A161)</f>
        <v>#REF!</v>
      </c>
      <c r="N161" s="1013">
        <f t="shared" si="17"/>
        <v>72139758.059199989</v>
      </c>
      <c r="O161" s="1012">
        <v>72139758.060000002</v>
      </c>
      <c r="P161" s="683"/>
      <c r="Q161" s="1035" t="e">
        <f t="shared" si="15"/>
        <v>#REF!</v>
      </c>
    </row>
    <row r="162" spans="1:17" x14ac:dyDescent="0.25">
      <c r="A162" s="1010" t="str">
        <f t="shared" si="16"/>
        <v>339010</v>
      </c>
      <c r="B162" s="1011" t="s">
        <v>3372</v>
      </c>
      <c r="C162" s="1012">
        <v>154248000</v>
      </c>
      <c r="D162" s="1012" t="e">
        <f>SUMIF(#REF!,VS!A162,#REF!)</f>
        <v>#REF!</v>
      </c>
      <c r="E162" s="1012" t="e">
        <f>SUMIF(#REF!,VS!A162,#REF!)</f>
        <v>#REF!</v>
      </c>
      <c r="F162" s="1012" t="e">
        <f t="shared" si="14"/>
        <v>#REF!</v>
      </c>
      <c r="G162" s="687"/>
      <c r="H162" s="1012">
        <f>SUMIFS('BD CONTRATOS 15 NOV'!P:P,'BD CONTRATOS 15 NOV'!I:I,VS!A162,'BD CONTRATOS 15 NOV'!K:K,"RAMO 28")</f>
        <v>0</v>
      </c>
      <c r="I162" s="1013">
        <f>SUMIFS('BD CONTRATOS 15 NOV'!P:P,'BD CONTRATOS 15 NOV'!I:I,VS!A162,'BD CONTRATOS 15 NOV'!K:K,"ETIQUETADO")</f>
        <v>0</v>
      </c>
      <c r="J162" s="1013">
        <f>SUMIFS('BD CONTRATOS 15 NOV'!P:P,'BD CONTRATOS 15 NOV'!I:I,VS!A162,'BD CONTRATOS 15 NOV'!K:K,"RECURSO FISCAL")</f>
        <v>154248000</v>
      </c>
      <c r="K162" s="1012">
        <f>SUMIFS('BD CONTRATOS 15 NOV'!P:P,'BD CONTRATOS 15 NOV'!I:I,VS!A162)</f>
        <v>154248000</v>
      </c>
      <c r="L162" s="554"/>
      <c r="M162" s="1035" t="e">
        <f>SUMIFS(#REF!,#REF!,VS!A162)</f>
        <v>#REF!</v>
      </c>
      <c r="N162" s="1013">
        <f t="shared" si="17"/>
        <v>160417920</v>
      </c>
      <c r="O162" s="1012">
        <v>154248000</v>
      </c>
      <c r="P162" s="683"/>
      <c r="Q162" s="1035" t="e">
        <f t="shared" si="15"/>
        <v>#REF!</v>
      </c>
    </row>
    <row r="163" spans="1:17" x14ac:dyDescent="0.25">
      <c r="A163" s="1010" t="str">
        <f t="shared" si="16"/>
        <v>339011</v>
      </c>
      <c r="B163" s="1011" t="s">
        <v>3373</v>
      </c>
      <c r="C163" s="1012">
        <v>801384.7699999999</v>
      </c>
      <c r="D163" s="1012" t="e">
        <f>SUMIF(#REF!,VS!A163,#REF!)</f>
        <v>#REF!</v>
      </c>
      <c r="E163" s="1012" t="e">
        <f>SUMIF(#REF!,VS!A163,#REF!)</f>
        <v>#REF!</v>
      </c>
      <c r="F163" s="1012" t="e">
        <f t="shared" si="14"/>
        <v>#REF!</v>
      </c>
      <c r="G163" s="687"/>
      <c r="H163" s="1012">
        <f>SUMIFS('BD CONTRATOS 15 NOV'!P:P,'BD CONTRATOS 15 NOV'!I:I,VS!A163,'BD CONTRATOS 15 NOV'!K:K,"RAMO 28")</f>
        <v>0</v>
      </c>
      <c r="I163" s="1013">
        <f>SUMIFS('BD CONTRATOS 15 NOV'!P:P,'BD CONTRATOS 15 NOV'!I:I,VS!A163,'BD CONTRATOS 15 NOV'!K:K,"ETIQUETADO")</f>
        <v>0</v>
      </c>
      <c r="J163" s="1013">
        <f>SUMIFS('BD CONTRATOS 15 NOV'!P:P,'BD CONTRATOS 15 NOV'!I:I,VS!A163,'BD CONTRATOS 15 NOV'!K:K,"RECURSO FISCAL")</f>
        <v>0</v>
      </c>
      <c r="K163" s="1012">
        <f>SUMIFS('BD CONTRATOS 15 NOV'!P:P,'BD CONTRATOS 15 NOV'!I:I,VS!A163)</f>
        <v>0</v>
      </c>
      <c r="L163" s="554"/>
      <c r="M163" s="1035" t="e">
        <f>SUMIFS(#REF!,#REF!,VS!A163)</f>
        <v>#REF!</v>
      </c>
      <c r="N163" s="1013">
        <f t="shared" si="17"/>
        <v>833440.16079999995</v>
      </c>
      <c r="O163" s="1012">
        <v>738842.96</v>
      </c>
      <c r="P163" s="683"/>
      <c r="Q163" s="1035" t="e">
        <f t="shared" si="15"/>
        <v>#REF!</v>
      </c>
    </row>
    <row r="164" spans="1:17" x14ac:dyDescent="0.25">
      <c r="A164" s="1010" t="str">
        <f t="shared" si="16"/>
        <v>341001</v>
      </c>
      <c r="B164" s="1011" t="s">
        <v>3374</v>
      </c>
      <c r="C164" s="1012">
        <v>19494295.690000001</v>
      </c>
      <c r="D164" s="1012" t="e">
        <f>SUMIF(#REF!,VS!A164,#REF!)</f>
        <v>#REF!</v>
      </c>
      <c r="E164" s="1012" t="e">
        <f>SUMIF(#REF!,VS!A164,#REF!)</f>
        <v>#REF!</v>
      </c>
      <c r="F164" s="1012" t="e">
        <f t="shared" si="14"/>
        <v>#REF!</v>
      </c>
      <c r="G164" s="687"/>
      <c r="H164" s="1012">
        <f>SUMIFS('BD CONTRATOS 15 NOV'!P:P,'BD CONTRATOS 15 NOV'!I:I,VS!A164,'BD CONTRATOS 15 NOV'!K:K,"RAMO 28")</f>
        <v>0</v>
      </c>
      <c r="I164" s="1013">
        <f>SUMIFS('BD CONTRATOS 15 NOV'!P:P,'BD CONTRATOS 15 NOV'!I:I,VS!A164,'BD CONTRATOS 15 NOV'!K:K,"ETIQUETADO")</f>
        <v>0</v>
      </c>
      <c r="J164" s="1013">
        <f>SUMIFS('BD CONTRATOS 15 NOV'!P:P,'BD CONTRATOS 15 NOV'!I:I,VS!A164,'BD CONTRATOS 15 NOV'!K:K,"RECURSO FISCAL")</f>
        <v>5697205.4399999995</v>
      </c>
      <c r="K164" s="1012">
        <f>SUMIFS('BD CONTRATOS 15 NOV'!P:P,'BD CONTRATOS 15 NOV'!I:I,VS!A164)</f>
        <v>5697205.4399999995</v>
      </c>
      <c r="L164" s="554"/>
      <c r="M164" s="1035" t="e">
        <f>SUMIFS(#REF!,#REF!,VS!A164)</f>
        <v>#REF!</v>
      </c>
      <c r="N164" s="1013">
        <f t="shared" si="17"/>
        <v>20274067.5176</v>
      </c>
      <c r="O164" s="1012">
        <v>20274067.52</v>
      </c>
      <c r="P164" s="683"/>
      <c r="Q164" s="1035" t="e">
        <f t="shared" si="15"/>
        <v>#REF!</v>
      </c>
    </row>
    <row r="165" spans="1:17" x14ac:dyDescent="0.25">
      <c r="A165" s="1010" t="str">
        <f t="shared" si="16"/>
        <v>343001</v>
      </c>
      <c r="B165" s="1011" t="s">
        <v>3375</v>
      </c>
      <c r="C165" s="1012">
        <v>920752.11</v>
      </c>
      <c r="D165" s="1012" t="e">
        <f>SUMIF(#REF!,VS!A165,#REF!)</f>
        <v>#REF!</v>
      </c>
      <c r="E165" s="1012" t="e">
        <f>SUMIF(#REF!,VS!A165,#REF!)</f>
        <v>#REF!</v>
      </c>
      <c r="F165" s="1012" t="e">
        <f t="shared" si="14"/>
        <v>#REF!</v>
      </c>
      <c r="G165" s="687"/>
      <c r="H165" s="1012">
        <f>SUMIFS('BD CONTRATOS 15 NOV'!P:P,'BD CONTRATOS 15 NOV'!I:I,VS!A165,'BD CONTRATOS 15 NOV'!K:K,"RAMO 28")</f>
        <v>0</v>
      </c>
      <c r="I165" s="1013">
        <f>SUMIFS('BD CONTRATOS 15 NOV'!P:P,'BD CONTRATOS 15 NOV'!I:I,VS!A165,'BD CONTRATOS 15 NOV'!K:K,"ETIQUETADO")</f>
        <v>0</v>
      </c>
      <c r="J165" s="1013">
        <f>SUMIFS('BD CONTRATOS 15 NOV'!P:P,'BD CONTRATOS 15 NOV'!I:I,VS!A165,'BD CONTRATOS 15 NOV'!K:K,"RECURSO FISCAL")</f>
        <v>0</v>
      </c>
      <c r="K165" s="1012">
        <f>SUMIFS('BD CONTRATOS 15 NOV'!P:P,'BD CONTRATOS 15 NOV'!I:I,VS!A165)</f>
        <v>0</v>
      </c>
      <c r="L165" s="554"/>
      <c r="M165" s="1035" t="e">
        <f>SUMIFS(#REF!,#REF!,VS!A165)</f>
        <v>#REF!</v>
      </c>
      <c r="N165" s="1013">
        <f t="shared" si="17"/>
        <v>957582.19440000004</v>
      </c>
      <c r="O165" s="1012">
        <v>2445957.5100000002</v>
      </c>
      <c r="P165" s="683"/>
      <c r="Q165" s="1035" t="e">
        <f t="shared" si="15"/>
        <v>#REF!</v>
      </c>
    </row>
    <row r="166" spans="1:17" x14ac:dyDescent="0.25">
      <c r="A166" s="1010" t="str">
        <f t="shared" si="16"/>
        <v>345001</v>
      </c>
      <c r="B166" s="1011" t="s">
        <v>3376</v>
      </c>
      <c r="C166" s="1012">
        <v>22051214.570000008</v>
      </c>
      <c r="D166" s="1012" t="e">
        <f>SUMIF(#REF!,VS!A166,#REF!)</f>
        <v>#REF!</v>
      </c>
      <c r="E166" s="1012" t="e">
        <f>SUMIF(#REF!,VS!A166,#REF!)</f>
        <v>#REF!</v>
      </c>
      <c r="F166" s="1012" t="e">
        <f t="shared" si="14"/>
        <v>#REF!</v>
      </c>
      <c r="G166" s="687"/>
      <c r="H166" s="1012">
        <f>SUMIFS('BD CONTRATOS 15 NOV'!P:P,'BD CONTRATOS 15 NOV'!I:I,VS!A166,'BD CONTRATOS 15 NOV'!K:K,"RAMO 28")</f>
        <v>0</v>
      </c>
      <c r="I166" s="1013">
        <f>SUMIFS('BD CONTRATOS 15 NOV'!P:P,'BD CONTRATOS 15 NOV'!I:I,VS!A166,'BD CONTRATOS 15 NOV'!K:K,"ETIQUETADO")</f>
        <v>0</v>
      </c>
      <c r="J166" s="1013">
        <f>SUMIFS('BD CONTRATOS 15 NOV'!P:P,'BD CONTRATOS 15 NOV'!I:I,VS!A166,'BD CONTRATOS 15 NOV'!K:K,"RECURSO FISCAL")</f>
        <v>36562672.363636367</v>
      </c>
      <c r="K166" s="1012">
        <f>SUMIFS('BD CONTRATOS 15 NOV'!P:P,'BD CONTRATOS 15 NOV'!I:I,VS!A166)</f>
        <v>36562672.363636367</v>
      </c>
      <c r="L166" s="554">
        <v>48400000</v>
      </c>
      <c r="M166" s="1035" t="e">
        <f>SUMIFS(#REF!,#REF!,VS!A166)</f>
        <v>#REF!</v>
      </c>
      <c r="N166" s="1013">
        <f t="shared" si="17"/>
        <v>22933263.152800009</v>
      </c>
      <c r="O166" s="1012">
        <v>48400000</v>
      </c>
      <c r="P166" s="683"/>
      <c r="Q166" s="1035" t="e">
        <f t="shared" si="15"/>
        <v>#REF!</v>
      </c>
    </row>
    <row r="167" spans="1:17" x14ac:dyDescent="0.25">
      <c r="A167" s="1010" t="str">
        <f t="shared" si="16"/>
        <v>345003</v>
      </c>
      <c r="B167" s="1011" t="s">
        <v>3377</v>
      </c>
      <c r="C167" s="1012">
        <v>25796449.829999998</v>
      </c>
      <c r="D167" s="1012" t="e">
        <f>SUMIF(#REF!,VS!A167,#REF!)</f>
        <v>#REF!</v>
      </c>
      <c r="E167" s="1012" t="e">
        <f>SUMIF(#REF!,VS!A167,#REF!)</f>
        <v>#REF!</v>
      </c>
      <c r="F167" s="1012" t="e">
        <f t="shared" si="14"/>
        <v>#REF!</v>
      </c>
      <c r="G167" s="687"/>
      <c r="H167" s="1012">
        <f>SUMIFS('BD CONTRATOS 15 NOV'!P:P,'BD CONTRATOS 15 NOV'!I:I,VS!A167,'BD CONTRATOS 15 NOV'!K:K,"RAMO 28")</f>
        <v>0</v>
      </c>
      <c r="I167" s="1013">
        <f>SUMIFS('BD CONTRATOS 15 NOV'!P:P,'BD CONTRATOS 15 NOV'!I:I,VS!A167,'BD CONTRATOS 15 NOV'!K:K,"ETIQUETADO")</f>
        <v>0</v>
      </c>
      <c r="J167" s="1013">
        <f>SUMIFS('BD CONTRATOS 15 NOV'!P:P,'BD CONTRATOS 15 NOV'!I:I,VS!A167,'BD CONTRATOS 15 NOV'!K:K,"RECURSO FISCAL")</f>
        <v>10909090.909090908</v>
      </c>
      <c r="K167" s="1012">
        <f>SUMIFS('BD CONTRATOS 15 NOV'!P:P,'BD CONTRATOS 15 NOV'!I:I,VS!A167)</f>
        <v>10909090.909090908</v>
      </c>
      <c r="L167" s="554">
        <v>21000000</v>
      </c>
      <c r="M167" s="1035" t="e">
        <f>SUMIFS(#REF!,#REF!,VS!A167)</f>
        <v>#REF!</v>
      </c>
      <c r="N167" s="1013">
        <f t="shared" si="17"/>
        <v>26828307.823199999</v>
      </c>
      <c r="O167" s="1012">
        <v>21000000</v>
      </c>
      <c r="P167" s="683"/>
      <c r="Q167" s="1035" t="e">
        <f t="shared" si="15"/>
        <v>#REF!</v>
      </c>
    </row>
    <row r="168" spans="1:17" x14ac:dyDescent="0.25">
      <c r="A168" s="1010" t="str">
        <f t="shared" si="16"/>
        <v>347001</v>
      </c>
      <c r="B168" s="1011" t="s">
        <v>3378</v>
      </c>
      <c r="C168" s="1012">
        <v>0</v>
      </c>
      <c r="D168" s="1012" t="e">
        <f>SUMIF(#REF!,VS!A168,#REF!)</f>
        <v>#REF!</v>
      </c>
      <c r="E168" s="1012" t="e">
        <f>SUMIF(#REF!,VS!A168,#REF!)</f>
        <v>#REF!</v>
      </c>
      <c r="F168" s="1012" t="e">
        <f t="shared" si="14"/>
        <v>#REF!</v>
      </c>
      <c r="G168" s="687"/>
      <c r="H168" s="1012">
        <f>SUMIFS('BD CONTRATOS 15 NOV'!P:P,'BD CONTRATOS 15 NOV'!I:I,VS!A168,'BD CONTRATOS 15 NOV'!K:K,"RAMO 28")</f>
        <v>0</v>
      </c>
      <c r="I168" s="1013">
        <f>SUMIFS('BD CONTRATOS 15 NOV'!P:P,'BD CONTRATOS 15 NOV'!I:I,VS!A168,'BD CONTRATOS 15 NOV'!K:K,"ETIQUETADO")</f>
        <v>0</v>
      </c>
      <c r="J168" s="1013">
        <f>SUMIFS('BD CONTRATOS 15 NOV'!P:P,'BD CONTRATOS 15 NOV'!I:I,VS!A168,'BD CONTRATOS 15 NOV'!K:K,"RECURSO FISCAL")</f>
        <v>0</v>
      </c>
      <c r="K168" s="1012">
        <f>SUMIFS('BD CONTRATOS 15 NOV'!P:P,'BD CONTRATOS 15 NOV'!I:I,VS!A168)</f>
        <v>0</v>
      </c>
      <c r="L168" s="554"/>
      <c r="M168" s="1035" t="e">
        <f>SUMIFS(#REF!,#REF!,VS!A168)</f>
        <v>#REF!</v>
      </c>
      <c r="N168" s="1013">
        <f t="shared" si="17"/>
        <v>0</v>
      </c>
      <c r="O168" s="1012">
        <v>243403.96</v>
      </c>
      <c r="P168" s="683"/>
      <c r="Q168" s="1035" t="e">
        <f t="shared" si="15"/>
        <v>#REF!</v>
      </c>
    </row>
    <row r="169" spans="1:17" x14ac:dyDescent="0.25">
      <c r="A169" s="1010" t="str">
        <f t="shared" si="16"/>
        <v>347002</v>
      </c>
      <c r="B169" s="1011" t="s">
        <v>3379</v>
      </c>
      <c r="C169" s="1012">
        <v>40345.03</v>
      </c>
      <c r="D169" s="1012" t="e">
        <f>SUMIF(#REF!,VS!A169,#REF!)</f>
        <v>#REF!</v>
      </c>
      <c r="E169" s="1012" t="e">
        <f>SUMIF(#REF!,VS!A169,#REF!)</f>
        <v>#REF!</v>
      </c>
      <c r="F169" s="1012" t="e">
        <f t="shared" si="14"/>
        <v>#REF!</v>
      </c>
      <c r="G169" s="687"/>
      <c r="H169" s="1012">
        <f>SUMIFS('BD CONTRATOS 15 NOV'!P:P,'BD CONTRATOS 15 NOV'!I:I,VS!A169,'BD CONTRATOS 15 NOV'!K:K,"RAMO 28")</f>
        <v>0</v>
      </c>
      <c r="I169" s="1013">
        <f>SUMIFS('BD CONTRATOS 15 NOV'!P:P,'BD CONTRATOS 15 NOV'!I:I,VS!A169,'BD CONTRATOS 15 NOV'!K:K,"ETIQUETADO")</f>
        <v>0</v>
      </c>
      <c r="J169" s="1013">
        <f>SUMIFS('BD CONTRATOS 15 NOV'!P:P,'BD CONTRATOS 15 NOV'!I:I,VS!A169,'BD CONTRATOS 15 NOV'!K:K,"RECURSO FISCAL")</f>
        <v>0</v>
      </c>
      <c r="K169" s="1012">
        <f>SUMIFS('BD CONTRATOS 15 NOV'!P:P,'BD CONTRATOS 15 NOV'!I:I,VS!A169)</f>
        <v>0</v>
      </c>
      <c r="L169" s="554"/>
      <c r="M169" s="1035" t="e">
        <f>SUMIFS(#REF!,#REF!,VS!A169)</f>
        <v>#REF!</v>
      </c>
      <c r="N169" s="1013">
        <f t="shared" si="17"/>
        <v>41958.831200000001</v>
      </c>
      <c r="O169" s="1012">
        <v>54546.48</v>
      </c>
      <c r="P169" s="683"/>
      <c r="Q169" s="1035" t="e">
        <f t="shared" si="15"/>
        <v>#REF!</v>
      </c>
    </row>
    <row r="170" spans="1:17" x14ac:dyDescent="0.25">
      <c r="A170" s="1010" t="str">
        <f t="shared" si="16"/>
        <v>348001</v>
      </c>
      <c r="B170" s="1011" t="s">
        <v>3380</v>
      </c>
      <c r="C170" s="1012">
        <v>5825725.3200000003</v>
      </c>
      <c r="D170" s="1012" t="e">
        <f>SUMIF(#REF!,VS!A170,#REF!)</f>
        <v>#REF!</v>
      </c>
      <c r="E170" s="1012" t="e">
        <f>SUMIF(#REF!,VS!A170,#REF!)</f>
        <v>#REF!</v>
      </c>
      <c r="F170" s="1012" t="e">
        <f t="shared" si="14"/>
        <v>#REF!</v>
      </c>
      <c r="G170" s="687"/>
      <c r="H170" s="1012">
        <f>SUMIFS('BD CONTRATOS 15 NOV'!P:P,'BD CONTRATOS 15 NOV'!I:I,VS!A170,'BD CONTRATOS 15 NOV'!K:K,"RAMO 28")</f>
        <v>7661722.5600000005</v>
      </c>
      <c r="I170" s="1013">
        <f>SUMIFS('BD CONTRATOS 15 NOV'!P:P,'BD CONTRATOS 15 NOV'!I:I,VS!A170,'BD CONTRATOS 15 NOV'!K:K,"ETIQUETADO")</f>
        <v>0</v>
      </c>
      <c r="J170" s="1013">
        <f>SUMIFS('BD CONTRATOS 15 NOV'!P:P,'BD CONTRATOS 15 NOV'!I:I,VS!A170,'BD CONTRATOS 15 NOV'!K:K,"RECURSO FISCAL")</f>
        <v>4036800</v>
      </c>
      <c r="K170" s="1012">
        <f>SUMIFS('BD CONTRATOS 15 NOV'!P:P,'BD CONTRATOS 15 NOV'!I:I,VS!A170)</f>
        <v>11698522.560000001</v>
      </c>
      <c r="L170" s="554">
        <v>11698522.559999999</v>
      </c>
      <c r="M170" s="1035" t="e">
        <f>SUMIFS(#REF!,#REF!,VS!A170)</f>
        <v>#REF!</v>
      </c>
      <c r="N170" s="1013">
        <f t="shared" si="17"/>
        <v>6058754.3328</v>
      </c>
      <c r="O170" s="1012">
        <v>11698522.559999999</v>
      </c>
      <c r="P170" s="683"/>
      <c r="Q170" s="1035" t="e">
        <f t="shared" si="15"/>
        <v>#REF!</v>
      </c>
    </row>
    <row r="171" spans="1:17" x14ac:dyDescent="0.25">
      <c r="A171" s="1010" t="str">
        <f t="shared" si="16"/>
        <v>349001</v>
      </c>
      <c r="B171" s="1011" t="s">
        <v>3381</v>
      </c>
      <c r="C171" s="1012">
        <v>1177780.25</v>
      </c>
      <c r="D171" s="1012" t="e">
        <f>SUMIF(#REF!,VS!A171,#REF!)</f>
        <v>#REF!</v>
      </c>
      <c r="E171" s="1012" t="e">
        <f>SUMIF(#REF!,VS!A171,#REF!)</f>
        <v>#REF!</v>
      </c>
      <c r="F171" s="1012" t="e">
        <f t="shared" si="14"/>
        <v>#REF!</v>
      </c>
      <c r="G171" s="687"/>
      <c r="H171" s="1012">
        <f>SUMIFS('BD CONTRATOS 15 NOV'!P:P,'BD CONTRATOS 15 NOV'!I:I,VS!A171,'BD CONTRATOS 15 NOV'!K:K,"RAMO 28")</f>
        <v>0</v>
      </c>
      <c r="I171" s="1013">
        <f>SUMIFS('BD CONTRATOS 15 NOV'!P:P,'BD CONTRATOS 15 NOV'!I:I,VS!A171,'BD CONTRATOS 15 NOV'!K:K,"ETIQUETADO")</f>
        <v>0</v>
      </c>
      <c r="J171" s="1013">
        <f>SUMIFS('BD CONTRATOS 15 NOV'!P:P,'BD CONTRATOS 15 NOV'!I:I,VS!A171,'BD CONTRATOS 15 NOV'!K:K,"RECURSO FISCAL")</f>
        <v>0</v>
      </c>
      <c r="K171" s="1012">
        <f>SUMIFS('BD CONTRATOS 15 NOV'!P:P,'BD CONTRATOS 15 NOV'!I:I,VS!A171)</f>
        <v>0</v>
      </c>
      <c r="L171" s="554"/>
      <c r="M171" s="1035" t="e">
        <f>SUMIFS(#REF!,#REF!,VS!A171)</f>
        <v>#REF!</v>
      </c>
      <c r="N171" s="1013">
        <f t="shared" si="17"/>
        <v>1224891.46</v>
      </c>
      <c r="O171" s="1012">
        <v>1485699</v>
      </c>
      <c r="P171" s="683"/>
      <c r="Q171" s="1035" t="e">
        <f t="shared" si="15"/>
        <v>#REF!</v>
      </c>
    </row>
    <row r="172" spans="1:17" x14ac:dyDescent="0.25">
      <c r="A172" s="1010" t="str">
        <f t="shared" si="16"/>
        <v>349002</v>
      </c>
      <c r="B172" s="1011" t="s">
        <v>3382</v>
      </c>
      <c r="C172" s="1012">
        <v>2902693.75</v>
      </c>
      <c r="D172" s="1012" t="e">
        <f>SUMIF(#REF!,VS!A172,#REF!)</f>
        <v>#REF!</v>
      </c>
      <c r="E172" s="1012" t="e">
        <f>SUMIF(#REF!,VS!A172,#REF!)</f>
        <v>#REF!</v>
      </c>
      <c r="F172" s="1012" t="e">
        <f t="shared" si="14"/>
        <v>#REF!</v>
      </c>
      <c r="G172" s="687"/>
      <c r="H172" s="1012">
        <f>SUMIFS('BD CONTRATOS 15 NOV'!P:P,'BD CONTRATOS 15 NOV'!I:I,VS!A172,'BD CONTRATOS 15 NOV'!K:K,"RAMO 28")</f>
        <v>0</v>
      </c>
      <c r="I172" s="1013">
        <f>SUMIFS('BD CONTRATOS 15 NOV'!P:P,'BD CONTRATOS 15 NOV'!I:I,VS!A172,'BD CONTRATOS 15 NOV'!K:K,"ETIQUETADO")</f>
        <v>0</v>
      </c>
      <c r="J172" s="1013">
        <f>SUMIFS('BD CONTRATOS 15 NOV'!P:P,'BD CONTRATOS 15 NOV'!I:I,VS!A172,'BD CONTRATOS 15 NOV'!K:K,"RECURSO FISCAL")</f>
        <v>0</v>
      </c>
      <c r="K172" s="1012">
        <f>SUMIFS('BD CONTRATOS 15 NOV'!P:P,'BD CONTRATOS 15 NOV'!I:I,VS!A172)</f>
        <v>0</v>
      </c>
      <c r="L172" s="554"/>
      <c r="M172" s="1035" t="e">
        <f>SUMIFS(#REF!,#REF!,VS!A172)</f>
        <v>#REF!</v>
      </c>
      <c r="N172" s="1013">
        <f t="shared" si="17"/>
        <v>3018801.5</v>
      </c>
      <c r="O172" s="1012">
        <v>3018801.5</v>
      </c>
      <c r="P172" s="683"/>
      <c r="Q172" s="1035" t="e">
        <f t="shared" si="15"/>
        <v>#REF!</v>
      </c>
    </row>
    <row r="173" spans="1:17" x14ac:dyDescent="0.25">
      <c r="A173" s="1010" t="str">
        <f t="shared" si="16"/>
        <v>351001</v>
      </c>
      <c r="B173" s="1011" t="s">
        <v>3383</v>
      </c>
      <c r="C173" s="1012">
        <v>19950627.110000003</v>
      </c>
      <c r="D173" s="1012" t="e">
        <f>SUMIF(#REF!,VS!A173,#REF!)</f>
        <v>#REF!</v>
      </c>
      <c r="E173" s="1012" t="e">
        <f>SUMIF(#REF!,VS!A173,#REF!)</f>
        <v>#REF!</v>
      </c>
      <c r="F173" s="1012" t="e">
        <f t="shared" si="14"/>
        <v>#REF!</v>
      </c>
      <c r="G173" s="687"/>
      <c r="H173" s="1012">
        <f>SUMIFS('BD CONTRATOS 15 NOV'!P:P,'BD CONTRATOS 15 NOV'!I:I,VS!A173,'BD CONTRATOS 15 NOV'!K:K,"RAMO 28")</f>
        <v>0</v>
      </c>
      <c r="I173" s="1013">
        <f>SUMIFS('BD CONTRATOS 15 NOV'!P:P,'BD CONTRATOS 15 NOV'!I:I,VS!A173,'BD CONTRATOS 15 NOV'!K:K,"ETIQUETADO")</f>
        <v>0</v>
      </c>
      <c r="J173" s="1013">
        <f>SUMIFS('BD CONTRATOS 15 NOV'!P:P,'BD CONTRATOS 15 NOV'!I:I,VS!A173,'BD CONTRATOS 15 NOV'!K:K,"RECURSO FISCAL")</f>
        <v>0</v>
      </c>
      <c r="K173" s="1012">
        <f>SUMIFS('BD CONTRATOS 15 NOV'!P:P,'BD CONTRATOS 15 NOV'!I:I,VS!A173)</f>
        <v>0</v>
      </c>
      <c r="L173" s="554"/>
      <c r="M173" s="1035" t="e">
        <f>SUMIFS(#REF!,#REF!,VS!A173)</f>
        <v>#REF!</v>
      </c>
      <c r="N173" s="1013">
        <f t="shared" si="17"/>
        <v>20748652.194400005</v>
      </c>
      <c r="O173" s="1012">
        <v>20000000</v>
      </c>
      <c r="P173" s="683"/>
      <c r="Q173" s="1035" t="e">
        <f t="shared" si="15"/>
        <v>#REF!</v>
      </c>
    </row>
    <row r="174" spans="1:17" x14ac:dyDescent="0.25">
      <c r="A174" s="1010" t="str">
        <f t="shared" si="16"/>
        <v>352001</v>
      </c>
      <c r="B174" s="1011" t="s">
        <v>3384</v>
      </c>
      <c r="C174" s="1012">
        <v>2305573.7699999996</v>
      </c>
      <c r="D174" s="1012" t="e">
        <f>SUMIF(#REF!,VS!A174,#REF!)</f>
        <v>#REF!</v>
      </c>
      <c r="E174" s="1012" t="e">
        <f>SUMIF(#REF!,VS!A174,#REF!)</f>
        <v>#REF!</v>
      </c>
      <c r="F174" s="1012" t="e">
        <f t="shared" si="14"/>
        <v>#REF!</v>
      </c>
      <c r="G174" s="687"/>
      <c r="H174" s="1012">
        <f>SUMIFS('BD CONTRATOS 15 NOV'!P:P,'BD CONTRATOS 15 NOV'!I:I,VS!A174,'BD CONTRATOS 15 NOV'!K:K,"RAMO 28")</f>
        <v>0</v>
      </c>
      <c r="I174" s="1013">
        <f>SUMIFS('BD CONTRATOS 15 NOV'!P:P,'BD CONTRATOS 15 NOV'!I:I,VS!A174,'BD CONTRATOS 15 NOV'!K:K,"ETIQUETADO")</f>
        <v>0</v>
      </c>
      <c r="J174" s="1013">
        <f>SUMIFS('BD CONTRATOS 15 NOV'!P:P,'BD CONTRATOS 15 NOV'!I:I,VS!A174,'BD CONTRATOS 15 NOV'!K:K,"RECURSO FISCAL")</f>
        <v>0</v>
      </c>
      <c r="K174" s="1012">
        <f>SUMIFS('BD CONTRATOS 15 NOV'!P:P,'BD CONTRATOS 15 NOV'!I:I,VS!A174)</f>
        <v>0</v>
      </c>
      <c r="L174" s="554"/>
      <c r="M174" s="1035" t="e">
        <f>SUMIFS(#REF!,#REF!,VS!A174)</f>
        <v>#REF!</v>
      </c>
      <c r="N174" s="1013">
        <f t="shared" si="17"/>
        <v>2397796.7207999993</v>
      </c>
      <c r="O174" s="1012">
        <v>2397796.7200000002</v>
      </c>
      <c r="P174" s="683"/>
      <c r="Q174" s="1035" t="e">
        <f t="shared" si="15"/>
        <v>#REF!</v>
      </c>
    </row>
    <row r="175" spans="1:17" x14ac:dyDescent="0.25">
      <c r="A175" s="1010" t="str">
        <f t="shared" si="16"/>
        <v>352003</v>
      </c>
      <c r="B175" s="1011" t="s">
        <v>3385</v>
      </c>
      <c r="C175" s="1012">
        <v>558844.63</v>
      </c>
      <c r="D175" s="1012" t="e">
        <f>SUMIF(#REF!,VS!A175,#REF!)</f>
        <v>#REF!</v>
      </c>
      <c r="E175" s="1012" t="e">
        <f>SUMIF(#REF!,VS!A175,#REF!)</f>
        <v>#REF!</v>
      </c>
      <c r="F175" s="1012" t="e">
        <f t="shared" si="14"/>
        <v>#REF!</v>
      </c>
      <c r="G175" s="687"/>
      <c r="H175" s="1012">
        <f>SUMIFS('BD CONTRATOS 15 NOV'!P:P,'BD CONTRATOS 15 NOV'!I:I,VS!A175,'BD CONTRATOS 15 NOV'!K:K,"RAMO 28")</f>
        <v>0</v>
      </c>
      <c r="I175" s="1013">
        <f>SUMIFS('BD CONTRATOS 15 NOV'!P:P,'BD CONTRATOS 15 NOV'!I:I,VS!A175,'BD CONTRATOS 15 NOV'!K:K,"ETIQUETADO")</f>
        <v>0</v>
      </c>
      <c r="J175" s="1013">
        <f>SUMIFS('BD CONTRATOS 15 NOV'!P:P,'BD CONTRATOS 15 NOV'!I:I,VS!A175,'BD CONTRATOS 15 NOV'!K:K,"RECURSO FISCAL")</f>
        <v>0</v>
      </c>
      <c r="K175" s="1012">
        <f>SUMIFS('BD CONTRATOS 15 NOV'!P:P,'BD CONTRATOS 15 NOV'!I:I,VS!A175)</f>
        <v>0</v>
      </c>
      <c r="L175" s="554"/>
      <c r="M175" s="1035" t="e">
        <f>SUMIFS(#REF!,#REF!,VS!A175)</f>
        <v>#REF!</v>
      </c>
      <c r="N175" s="1013">
        <f t="shared" si="17"/>
        <v>581198.41520000005</v>
      </c>
      <c r="O175" s="1012">
        <v>0</v>
      </c>
      <c r="P175" s="683"/>
      <c r="Q175" s="1035" t="e">
        <f t="shared" si="15"/>
        <v>#REF!</v>
      </c>
    </row>
    <row r="176" spans="1:17" x14ac:dyDescent="0.25">
      <c r="A176" s="1010" t="str">
        <f t="shared" si="16"/>
        <v>353001</v>
      </c>
      <c r="B176" s="1011" t="s">
        <v>3386</v>
      </c>
      <c r="C176" s="1012">
        <v>30011146.669999998</v>
      </c>
      <c r="D176" s="1012" t="e">
        <f>SUMIF(#REF!,VS!A176,#REF!)</f>
        <v>#REF!</v>
      </c>
      <c r="E176" s="1012" t="e">
        <f>SUMIF(#REF!,VS!A176,#REF!)</f>
        <v>#REF!</v>
      </c>
      <c r="F176" s="1012" t="e">
        <f t="shared" si="14"/>
        <v>#REF!</v>
      </c>
      <c r="G176" s="687"/>
      <c r="H176" s="1012">
        <f>SUMIFS('BD CONTRATOS 15 NOV'!P:P,'BD CONTRATOS 15 NOV'!I:I,VS!A176,'BD CONTRATOS 15 NOV'!K:K,"RAMO 28")</f>
        <v>29972160</v>
      </c>
      <c r="I176" s="1013">
        <f>SUMIFS('BD CONTRATOS 15 NOV'!P:P,'BD CONTRATOS 15 NOV'!I:I,VS!A176,'BD CONTRATOS 15 NOV'!K:K,"ETIQUETADO")</f>
        <v>0</v>
      </c>
      <c r="J176" s="1013">
        <f>SUMIFS('BD CONTRATOS 15 NOV'!P:P,'BD CONTRATOS 15 NOV'!I:I,VS!A176,'BD CONTRATOS 15 NOV'!K:K,"RECURSO FISCAL")</f>
        <v>0</v>
      </c>
      <c r="K176" s="1012">
        <f>SUMIFS('BD CONTRATOS 15 NOV'!P:P,'BD CONTRATOS 15 NOV'!I:I,VS!A176)</f>
        <v>29972160</v>
      </c>
      <c r="L176" s="554"/>
      <c r="M176" s="1035" t="e">
        <f>SUMIFS(#REF!,#REF!,VS!A176)</f>
        <v>#REF!</v>
      </c>
      <c r="N176" s="1013">
        <f t="shared" si="17"/>
        <v>31211592.536799997</v>
      </c>
      <c r="O176" s="1012">
        <v>27000000</v>
      </c>
      <c r="P176" s="683"/>
      <c r="Q176" s="1035" t="e">
        <f t="shared" si="15"/>
        <v>#REF!</v>
      </c>
    </row>
    <row r="177" spans="1:17" x14ac:dyDescent="0.25">
      <c r="A177" s="1010" t="str">
        <f t="shared" si="16"/>
        <v>353002</v>
      </c>
      <c r="B177" s="1011" t="s">
        <v>3554</v>
      </c>
      <c r="C177" s="1012">
        <v>180565.11000000002</v>
      </c>
      <c r="D177" s="1012" t="e">
        <f>SUMIF(#REF!,VS!A177,#REF!)</f>
        <v>#REF!</v>
      </c>
      <c r="E177" s="1012" t="e">
        <f>SUMIF(#REF!,VS!A177,#REF!)</f>
        <v>#REF!</v>
      </c>
      <c r="F177" s="1012" t="e">
        <f t="shared" si="14"/>
        <v>#REF!</v>
      </c>
      <c r="G177" s="687"/>
      <c r="H177" s="1012">
        <f>SUMIFS('BD CONTRATOS 15 NOV'!P:P,'BD CONTRATOS 15 NOV'!I:I,VS!A177,'BD CONTRATOS 15 NOV'!K:K,"RAMO 28")</f>
        <v>0</v>
      </c>
      <c r="I177" s="1013">
        <f>SUMIFS('BD CONTRATOS 15 NOV'!P:P,'BD CONTRATOS 15 NOV'!I:I,VS!A177,'BD CONTRATOS 15 NOV'!K:K,"ETIQUETADO")</f>
        <v>0</v>
      </c>
      <c r="J177" s="1013">
        <f>SUMIFS('BD CONTRATOS 15 NOV'!P:P,'BD CONTRATOS 15 NOV'!I:I,VS!A177,'BD CONTRATOS 15 NOV'!K:K,"RECURSO FISCAL")</f>
        <v>1242000</v>
      </c>
      <c r="K177" s="1012">
        <f>SUMIFS('BD CONTRATOS 15 NOV'!P:P,'BD CONTRATOS 15 NOV'!I:I,VS!A177)</f>
        <v>1242000</v>
      </c>
      <c r="L177" s="554"/>
      <c r="M177" s="1035" t="e">
        <f>SUMIFS(#REF!,#REF!,VS!A177)</f>
        <v>#REF!</v>
      </c>
      <c r="N177" s="1013">
        <f t="shared" si="17"/>
        <v>187787.71440000003</v>
      </c>
      <c r="O177" s="1012">
        <v>207000</v>
      </c>
      <c r="P177" s="683"/>
      <c r="Q177" s="1035" t="e">
        <f t="shared" si="15"/>
        <v>#REF!</v>
      </c>
    </row>
    <row r="178" spans="1:17" x14ac:dyDescent="0.25">
      <c r="A178" s="1010" t="str">
        <f t="shared" si="16"/>
        <v>354001</v>
      </c>
      <c r="B178" s="1011" t="s">
        <v>3387</v>
      </c>
      <c r="C178" s="1012">
        <v>491843.87</v>
      </c>
      <c r="D178" s="1012" t="e">
        <f>SUMIF(#REF!,VS!A178,#REF!)</f>
        <v>#REF!</v>
      </c>
      <c r="E178" s="1012" t="e">
        <f>SUMIF(#REF!,VS!A178,#REF!)</f>
        <v>#REF!</v>
      </c>
      <c r="F178" s="1012" t="e">
        <f t="shared" si="14"/>
        <v>#REF!</v>
      </c>
      <c r="G178" s="687"/>
      <c r="H178" s="1012">
        <f>SUMIFS('BD CONTRATOS 15 NOV'!P:P,'BD CONTRATOS 15 NOV'!I:I,VS!A178,'BD CONTRATOS 15 NOV'!K:K,"RAMO 28")</f>
        <v>0</v>
      </c>
      <c r="I178" s="1013">
        <f>SUMIFS('BD CONTRATOS 15 NOV'!P:P,'BD CONTRATOS 15 NOV'!I:I,VS!A178,'BD CONTRATOS 15 NOV'!K:K,"ETIQUETADO")</f>
        <v>0</v>
      </c>
      <c r="J178" s="1013">
        <f>SUMIFS('BD CONTRATOS 15 NOV'!P:P,'BD CONTRATOS 15 NOV'!I:I,VS!A178,'BD CONTRATOS 15 NOV'!K:K,"RECURSO FISCAL")</f>
        <v>0</v>
      </c>
      <c r="K178" s="1012">
        <f>SUMIFS('BD CONTRATOS 15 NOV'!P:P,'BD CONTRATOS 15 NOV'!I:I,VS!A178)</f>
        <v>0</v>
      </c>
      <c r="L178" s="554"/>
      <c r="M178" s="1035" t="e">
        <f>SUMIFS(#REF!,#REF!,VS!A178)</f>
        <v>#REF!</v>
      </c>
      <c r="N178" s="1013">
        <f t="shared" si="17"/>
        <v>511517.62479999999</v>
      </c>
      <c r="O178" s="1012">
        <v>511517.62</v>
      </c>
      <c r="P178" s="683"/>
      <c r="Q178" s="1035" t="e">
        <f t="shared" si="15"/>
        <v>#REF!</v>
      </c>
    </row>
    <row r="179" spans="1:17" x14ac:dyDescent="0.25">
      <c r="A179" s="1010" t="str">
        <f t="shared" si="16"/>
        <v>355001</v>
      </c>
      <c r="B179" s="1011" t="s">
        <v>3388</v>
      </c>
      <c r="C179" s="1012">
        <v>24999999.999999989</v>
      </c>
      <c r="D179" s="1012" t="e">
        <f>SUMIF(#REF!,VS!A179,#REF!)</f>
        <v>#REF!</v>
      </c>
      <c r="E179" s="1012" t="e">
        <f>SUMIF(#REF!,VS!A179,#REF!)</f>
        <v>#REF!</v>
      </c>
      <c r="F179" s="1012" t="e">
        <f t="shared" si="14"/>
        <v>#REF!</v>
      </c>
      <c r="G179" s="687"/>
      <c r="H179" s="1012">
        <f>SUMIFS('BD CONTRATOS 15 NOV'!P:P,'BD CONTRATOS 15 NOV'!I:I,VS!A179,'BD CONTRATOS 15 NOV'!K:K,"RAMO 28")</f>
        <v>0</v>
      </c>
      <c r="I179" s="1013">
        <f>SUMIFS('BD CONTRATOS 15 NOV'!P:P,'BD CONTRATOS 15 NOV'!I:I,VS!A179,'BD CONTRATOS 15 NOV'!K:K,"ETIQUETADO")</f>
        <v>0</v>
      </c>
      <c r="J179" s="1013">
        <f>SUMIFS('BD CONTRATOS 15 NOV'!P:P,'BD CONTRATOS 15 NOV'!I:I,VS!A179,'BD CONTRATOS 15 NOV'!K:K,"RECURSO FISCAL")</f>
        <v>0</v>
      </c>
      <c r="K179" s="1012">
        <f>SUMIFS('BD CONTRATOS 15 NOV'!P:P,'BD CONTRATOS 15 NOV'!I:I,VS!A179)</f>
        <v>0</v>
      </c>
      <c r="L179" s="554"/>
      <c r="M179" s="1035" t="e">
        <f>SUMIFS(#REF!,#REF!,VS!A179)</f>
        <v>#REF!</v>
      </c>
      <c r="N179" s="1013">
        <f t="shared" si="17"/>
        <v>25999999.999999989</v>
      </c>
      <c r="O179" s="1012">
        <v>60000000</v>
      </c>
      <c r="P179" s="683"/>
      <c r="Q179" s="1035" t="e">
        <f t="shared" si="15"/>
        <v>#REF!</v>
      </c>
    </row>
    <row r="180" spans="1:17" x14ac:dyDescent="0.25">
      <c r="A180" s="1010" t="str">
        <f t="shared" si="16"/>
        <v>355002</v>
      </c>
      <c r="B180" s="1011" t="s">
        <v>3389</v>
      </c>
      <c r="C180" s="1012">
        <v>1760641.4399999995</v>
      </c>
      <c r="D180" s="1012" t="e">
        <f>SUMIF(#REF!,VS!A180,#REF!)</f>
        <v>#REF!</v>
      </c>
      <c r="E180" s="1012" t="e">
        <f>SUMIF(#REF!,VS!A180,#REF!)</f>
        <v>#REF!</v>
      </c>
      <c r="F180" s="1012" t="e">
        <f t="shared" si="14"/>
        <v>#REF!</v>
      </c>
      <c r="G180" s="687"/>
      <c r="H180" s="1012">
        <f>SUMIFS('BD CONTRATOS 15 NOV'!P:P,'BD CONTRATOS 15 NOV'!I:I,VS!A180,'BD CONTRATOS 15 NOV'!K:K,"RAMO 28")</f>
        <v>0</v>
      </c>
      <c r="I180" s="1013">
        <f>SUMIFS('BD CONTRATOS 15 NOV'!P:P,'BD CONTRATOS 15 NOV'!I:I,VS!A180,'BD CONTRATOS 15 NOV'!K:K,"ETIQUETADO")</f>
        <v>0</v>
      </c>
      <c r="J180" s="1013">
        <f>SUMIFS('BD CONTRATOS 15 NOV'!P:P,'BD CONTRATOS 15 NOV'!I:I,VS!A180,'BD CONTRATOS 15 NOV'!K:K,"RECURSO FISCAL")</f>
        <v>0</v>
      </c>
      <c r="K180" s="1012">
        <f>SUMIFS('BD CONTRATOS 15 NOV'!P:P,'BD CONTRATOS 15 NOV'!I:I,VS!A180)</f>
        <v>0</v>
      </c>
      <c r="L180" s="554"/>
      <c r="M180" s="1035" t="e">
        <f>SUMIFS(#REF!,#REF!,VS!A180)</f>
        <v>#REF!</v>
      </c>
      <c r="N180" s="1013">
        <f t="shared" si="17"/>
        <v>1831067.0975999995</v>
      </c>
      <c r="O180" s="1012">
        <v>1300000</v>
      </c>
      <c r="P180" s="683"/>
      <c r="Q180" s="1035" t="e">
        <f t="shared" si="15"/>
        <v>#REF!</v>
      </c>
    </row>
    <row r="181" spans="1:17" x14ac:dyDescent="0.25">
      <c r="A181" s="1010" t="str">
        <f t="shared" si="16"/>
        <v>355003</v>
      </c>
      <c r="B181" s="1011" t="s">
        <v>3390</v>
      </c>
      <c r="C181" s="1012">
        <v>57527.24</v>
      </c>
      <c r="D181" s="1012" t="e">
        <f>SUMIF(#REF!,VS!A181,#REF!)</f>
        <v>#REF!</v>
      </c>
      <c r="E181" s="1012" t="e">
        <f>SUMIF(#REF!,VS!A181,#REF!)</f>
        <v>#REF!</v>
      </c>
      <c r="F181" s="1012" t="e">
        <f t="shared" si="14"/>
        <v>#REF!</v>
      </c>
      <c r="G181" s="687"/>
      <c r="H181" s="1012">
        <f>SUMIFS('BD CONTRATOS 15 NOV'!P:P,'BD CONTRATOS 15 NOV'!I:I,VS!A181,'BD CONTRATOS 15 NOV'!K:K,"RAMO 28")</f>
        <v>0</v>
      </c>
      <c r="I181" s="1013">
        <f>SUMIFS('BD CONTRATOS 15 NOV'!P:P,'BD CONTRATOS 15 NOV'!I:I,VS!A181,'BD CONTRATOS 15 NOV'!K:K,"ETIQUETADO")</f>
        <v>0</v>
      </c>
      <c r="J181" s="1013">
        <f>SUMIFS('BD CONTRATOS 15 NOV'!P:P,'BD CONTRATOS 15 NOV'!I:I,VS!A181,'BD CONTRATOS 15 NOV'!K:K,"RECURSO FISCAL")</f>
        <v>0</v>
      </c>
      <c r="K181" s="1012">
        <f>SUMIFS('BD CONTRATOS 15 NOV'!P:P,'BD CONTRATOS 15 NOV'!I:I,VS!A181)</f>
        <v>0</v>
      </c>
      <c r="L181" s="554"/>
      <c r="M181" s="1035" t="e">
        <f>SUMIFS(#REF!,#REF!,VS!A181)</f>
        <v>#REF!</v>
      </c>
      <c r="N181" s="1013">
        <f t="shared" si="17"/>
        <v>59828.329599999997</v>
      </c>
      <c r="O181" s="1012">
        <v>0</v>
      </c>
      <c r="P181" s="683"/>
      <c r="Q181" s="1035" t="e">
        <f t="shared" si="15"/>
        <v>#REF!</v>
      </c>
    </row>
    <row r="182" spans="1:17" x14ac:dyDescent="0.25">
      <c r="A182" s="1010" t="str">
        <f t="shared" si="16"/>
        <v>357001</v>
      </c>
      <c r="B182" s="1011" t="s">
        <v>3391</v>
      </c>
      <c r="C182" s="1012">
        <v>12500000</v>
      </c>
      <c r="D182" s="1012" t="e">
        <f>SUMIF(#REF!,VS!A182,#REF!)</f>
        <v>#REF!</v>
      </c>
      <c r="E182" s="1012" t="e">
        <f>SUMIF(#REF!,VS!A182,#REF!)</f>
        <v>#REF!</v>
      </c>
      <c r="F182" s="1012" t="e">
        <f t="shared" si="14"/>
        <v>#REF!</v>
      </c>
      <c r="G182" s="687"/>
      <c r="H182" s="1012">
        <f>SUMIFS('BD CONTRATOS 15 NOV'!P:P,'BD CONTRATOS 15 NOV'!I:I,VS!A182,'BD CONTRATOS 15 NOV'!K:K,"RAMO 28")</f>
        <v>0</v>
      </c>
      <c r="I182" s="1013">
        <f>SUMIFS('BD CONTRATOS 15 NOV'!P:P,'BD CONTRATOS 15 NOV'!I:I,VS!A182,'BD CONTRATOS 15 NOV'!K:K,"ETIQUETADO")</f>
        <v>0</v>
      </c>
      <c r="J182" s="1013">
        <f>SUMIFS('BD CONTRATOS 15 NOV'!P:P,'BD CONTRATOS 15 NOV'!I:I,VS!A182,'BD CONTRATOS 15 NOV'!K:K,"RECURSO FISCAL")</f>
        <v>0</v>
      </c>
      <c r="K182" s="1012">
        <f>SUMIFS('BD CONTRATOS 15 NOV'!P:P,'BD CONTRATOS 15 NOV'!I:I,VS!A182)</f>
        <v>0</v>
      </c>
      <c r="L182" s="554"/>
      <c r="M182" s="1035" t="e">
        <f>SUMIFS(#REF!,#REF!,VS!A182)</f>
        <v>#REF!</v>
      </c>
      <c r="N182" s="1013">
        <f t="shared" si="17"/>
        <v>13000000</v>
      </c>
      <c r="O182" s="1012">
        <v>17500000</v>
      </c>
      <c r="P182" s="683"/>
      <c r="Q182" s="1035" t="e">
        <f t="shared" si="15"/>
        <v>#REF!</v>
      </c>
    </row>
    <row r="183" spans="1:17" x14ac:dyDescent="0.25">
      <c r="A183" s="1010" t="str">
        <f t="shared" si="16"/>
        <v>357002</v>
      </c>
      <c r="B183" s="1011" t="s">
        <v>3392</v>
      </c>
      <c r="C183" s="1012">
        <v>150142.01</v>
      </c>
      <c r="D183" s="1012" t="e">
        <f>SUMIF(#REF!,VS!A183,#REF!)</f>
        <v>#REF!</v>
      </c>
      <c r="E183" s="1012" t="e">
        <f>SUMIF(#REF!,VS!A183,#REF!)</f>
        <v>#REF!</v>
      </c>
      <c r="F183" s="1012" t="e">
        <f t="shared" si="14"/>
        <v>#REF!</v>
      </c>
      <c r="G183" s="687"/>
      <c r="H183" s="1012">
        <f>SUMIFS('BD CONTRATOS 15 NOV'!P:P,'BD CONTRATOS 15 NOV'!I:I,VS!A183,'BD CONTRATOS 15 NOV'!K:K,"RAMO 28")</f>
        <v>0</v>
      </c>
      <c r="I183" s="1013">
        <f>SUMIFS('BD CONTRATOS 15 NOV'!P:P,'BD CONTRATOS 15 NOV'!I:I,VS!A183,'BD CONTRATOS 15 NOV'!K:K,"ETIQUETADO")</f>
        <v>0</v>
      </c>
      <c r="J183" s="1013">
        <f>SUMIFS('BD CONTRATOS 15 NOV'!P:P,'BD CONTRATOS 15 NOV'!I:I,VS!A183,'BD CONTRATOS 15 NOV'!K:K,"RECURSO FISCAL")</f>
        <v>0</v>
      </c>
      <c r="K183" s="1012">
        <f>SUMIFS('BD CONTRATOS 15 NOV'!P:P,'BD CONTRATOS 15 NOV'!I:I,VS!A183)</f>
        <v>0</v>
      </c>
      <c r="L183" s="554"/>
      <c r="M183" s="1035" t="e">
        <f>SUMIFS(#REF!,#REF!,VS!A183)</f>
        <v>#REF!</v>
      </c>
      <c r="N183" s="1013">
        <f t="shared" si="17"/>
        <v>156147.69040000002</v>
      </c>
      <c r="O183" s="1012">
        <v>506216.42</v>
      </c>
      <c r="P183" s="683"/>
      <c r="Q183" s="1035" t="e">
        <f t="shared" si="15"/>
        <v>#REF!</v>
      </c>
    </row>
    <row r="184" spans="1:17" x14ac:dyDescent="0.25">
      <c r="A184" s="1010" t="str">
        <f t="shared" si="16"/>
        <v>357003</v>
      </c>
      <c r="B184" s="1011" t="s">
        <v>3393</v>
      </c>
      <c r="C184" s="1012">
        <v>560055.89</v>
      </c>
      <c r="D184" s="1012" t="e">
        <f>SUMIF(#REF!,VS!A184,#REF!)</f>
        <v>#REF!</v>
      </c>
      <c r="E184" s="1012" t="e">
        <f>SUMIF(#REF!,VS!A184,#REF!)</f>
        <v>#REF!</v>
      </c>
      <c r="F184" s="1012" t="e">
        <f t="shared" si="14"/>
        <v>#REF!</v>
      </c>
      <c r="G184" s="687"/>
      <c r="H184" s="1012">
        <f>SUMIFS('BD CONTRATOS 15 NOV'!P:P,'BD CONTRATOS 15 NOV'!I:I,VS!A184,'BD CONTRATOS 15 NOV'!K:K,"RAMO 28")</f>
        <v>627560</v>
      </c>
      <c r="I184" s="1013">
        <f>SUMIFS('BD CONTRATOS 15 NOV'!P:P,'BD CONTRATOS 15 NOV'!I:I,VS!A184,'BD CONTRATOS 15 NOV'!K:K,"ETIQUETADO")</f>
        <v>0</v>
      </c>
      <c r="J184" s="1013">
        <f>SUMIFS('BD CONTRATOS 15 NOV'!P:P,'BD CONTRATOS 15 NOV'!I:I,VS!A184,'BD CONTRATOS 15 NOV'!K:K,"RECURSO FISCAL")</f>
        <v>0</v>
      </c>
      <c r="K184" s="1012">
        <f>SUMIFS('BD CONTRATOS 15 NOV'!P:P,'BD CONTRATOS 15 NOV'!I:I,VS!A184)</f>
        <v>627560</v>
      </c>
      <c r="L184" s="554">
        <v>1440000</v>
      </c>
      <c r="M184" s="1035" t="e">
        <f>SUMIFS(#REF!,#REF!,VS!A184)</f>
        <v>#REF!</v>
      </c>
      <c r="N184" s="1013">
        <f t="shared" si="17"/>
        <v>582458.12560000003</v>
      </c>
      <c r="O184" s="1012">
        <v>1440000</v>
      </c>
      <c r="P184" s="683"/>
      <c r="Q184" s="1035" t="e">
        <f t="shared" si="15"/>
        <v>#REF!</v>
      </c>
    </row>
    <row r="185" spans="1:17" x14ac:dyDescent="0.25">
      <c r="A185" s="1010" t="str">
        <f t="shared" si="16"/>
        <v>357005</v>
      </c>
      <c r="B185" s="1011" t="s">
        <v>3394</v>
      </c>
      <c r="C185" s="1012">
        <v>741885.38000000012</v>
      </c>
      <c r="D185" s="1012" t="e">
        <f>SUMIF(#REF!,VS!A185,#REF!)</f>
        <v>#REF!</v>
      </c>
      <c r="E185" s="1012" t="e">
        <f>SUMIF(#REF!,VS!A185,#REF!)</f>
        <v>#REF!</v>
      </c>
      <c r="F185" s="1012" t="e">
        <f t="shared" si="14"/>
        <v>#REF!</v>
      </c>
      <c r="G185" s="687"/>
      <c r="H185" s="1012">
        <f>SUMIFS('BD CONTRATOS 15 NOV'!P:P,'BD CONTRATOS 15 NOV'!I:I,VS!A185,'BD CONTRATOS 15 NOV'!K:K,"RAMO 28")</f>
        <v>0</v>
      </c>
      <c r="I185" s="1013">
        <f>SUMIFS('BD CONTRATOS 15 NOV'!P:P,'BD CONTRATOS 15 NOV'!I:I,VS!A185,'BD CONTRATOS 15 NOV'!K:K,"ETIQUETADO")</f>
        <v>0</v>
      </c>
      <c r="J185" s="1013">
        <f>SUMIFS('BD CONTRATOS 15 NOV'!P:P,'BD CONTRATOS 15 NOV'!I:I,VS!A185,'BD CONTRATOS 15 NOV'!K:K,"RECURSO FISCAL")</f>
        <v>0</v>
      </c>
      <c r="K185" s="1012">
        <f>SUMIFS('BD CONTRATOS 15 NOV'!P:P,'BD CONTRATOS 15 NOV'!I:I,VS!A185)</f>
        <v>0</v>
      </c>
      <c r="L185" s="554"/>
      <c r="M185" s="1035" t="e">
        <f>SUMIFS(#REF!,#REF!,VS!A185)</f>
        <v>#REF!</v>
      </c>
      <c r="N185" s="1013">
        <f t="shared" si="17"/>
        <v>771560.79520000017</v>
      </c>
      <c r="O185" s="1012">
        <v>222479.87999999998</v>
      </c>
      <c r="P185" s="683"/>
      <c r="Q185" s="1035" t="e">
        <f t="shared" si="15"/>
        <v>#REF!</v>
      </c>
    </row>
    <row r="186" spans="1:17" x14ac:dyDescent="0.25">
      <c r="A186" s="1010" t="str">
        <f t="shared" si="16"/>
        <v>357006</v>
      </c>
      <c r="B186" s="1011" t="s">
        <v>3395</v>
      </c>
      <c r="C186" s="1012">
        <v>0</v>
      </c>
      <c r="D186" s="1012" t="e">
        <f>SUMIF(#REF!,VS!A186,#REF!)</f>
        <v>#REF!</v>
      </c>
      <c r="E186" s="1012" t="e">
        <f>SUMIF(#REF!,VS!A186,#REF!)</f>
        <v>#REF!</v>
      </c>
      <c r="F186" s="1012" t="e">
        <f t="shared" si="14"/>
        <v>#REF!</v>
      </c>
      <c r="G186" s="687"/>
      <c r="H186" s="1012">
        <f>SUMIFS('BD CONTRATOS 15 NOV'!P:P,'BD CONTRATOS 15 NOV'!I:I,VS!A186,'BD CONTRATOS 15 NOV'!K:K,"RAMO 28")</f>
        <v>0</v>
      </c>
      <c r="I186" s="1013">
        <f>SUMIFS('BD CONTRATOS 15 NOV'!P:P,'BD CONTRATOS 15 NOV'!I:I,VS!A186,'BD CONTRATOS 15 NOV'!K:K,"ETIQUETADO")</f>
        <v>0</v>
      </c>
      <c r="J186" s="1013">
        <f>SUMIFS('BD CONTRATOS 15 NOV'!P:P,'BD CONTRATOS 15 NOV'!I:I,VS!A186,'BD CONTRATOS 15 NOV'!K:K,"RECURSO FISCAL")</f>
        <v>0</v>
      </c>
      <c r="K186" s="1012">
        <f>SUMIFS('BD CONTRATOS 15 NOV'!P:P,'BD CONTRATOS 15 NOV'!I:I,VS!A186)</f>
        <v>0</v>
      </c>
      <c r="L186" s="554"/>
      <c r="M186" s="1035" t="e">
        <f>SUMIFS(#REF!,#REF!,VS!A186)</f>
        <v>#REF!</v>
      </c>
      <c r="N186" s="1013">
        <f t="shared" si="17"/>
        <v>0</v>
      </c>
      <c r="O186" s="1012">
        <v>0</v>
      </c>
      <c r="P186" s="683"/>
      <c r="Q186" s="1035" t="e">
        <f t="shared" si="15"/>
        <v>#REF!</v>
      </c>
    </row>
    <row r="187" spans="1:17" x14ac:dyDescent="0.25">
      <c r="A187" s="1010" t="str">
        <f t="shared" si="16"/>
        <v>357007</v>
      </c>
      <c r="B187" s="1011" t="s">
        <v>3396</v>
      </c>
      <c r="C187" s="1012">
        <v>543798.5</v>
      </c>
      <c r="D187" s="1012" t="e">
        <f>SUMIF(#REF!,VS!A187,#REF!)</f>
        <v>#REF!</v>
      </c>
      <c r="E187" s="1012" t="e">
        <f>SUMIF(#REF!,VS!A187,#REF!)</f>
        <v>#REF!</v>
      </c>
      <c r="F187" s="1012" t="e">
        <f t="shared" si="14"/>
        <v>#REF!</v>
      </c>
      <c r="G187" s="687"/>
      <c r="H187" s="1012">
        <f>SUMIFS('BD CONTRATOS 15 NOV'!P:P,'BD CONTRATOS 15 NOV'!I:I,VS!A187,'BD CONTRATOS 15 NOV'!K:K,"RAMO 28")</f>
        <v>0</v>
      </c>
      <c r="I187" s="1013">
        <f>SUMIFS('BD CONTRATOS 15 NOV'!P:P,'BD CONTRATOS 15 NOV'!I:I,VS!A187,'BD CONTRATOS 15 NOV'!K:K,"ETIQUETADO")</f>
        <v>0</v>
      </c>
      <c r="J187" s="1013">
        <f>SUMIFS('BD CONTRATOS 15 NOV'!P:P,'BD CONTRATOS 15 NOV'!I:I,VS!A187,'BD CONTRATOS 15 NOV'!K:K,"RECURSO FISCAL")</f>
        <v>0</v>
      </c>
      <c r="K187" s="1012">
        <f>SUMIFS('BD CONTRATOS 15 NOV'!P:P,'BD CONTRATOS 15 NOV'!I:I,VS!A187)</f>
        <v>0</v>
      </c>
      <c r="L187" s="554"/>
      <c r="M187" s="1035" t="e">
        <f>SUMIFS(#REF!,#REF!,VS!A187)</f>
        <v>#REF!</v>
      </c>
      <c r="N187" s="1013">
        <f t="shared" si="17"/>
        <v>565550.43999999994</v>
      </c>
      <c r="O187" s="1012">
        <v>4589463.41</v>
      </c>
      <c r="P187" s="683"/>
      <c r="Q187" s="1035" t="e">
        <f t="shared" si="15"/>
        <v>#REF!</v>
      </c>
    </row>
    <row r="188" spans="1:17" x14ac:dyDescent="0.25">
      <c r="A188" s="1010" t="str">
        <f t="shared" si="16"/>
        <v>358001</v>
      </c>
      <c r="B188" s="1011" t="s">
        <v>3397</v>
      </c>
      <c r="C188" s="1012">
        <v>50791641.120000005</v>
      </c>
      <c r="D188" s="1012" t="e">
        <f>SUMIF(#REF!,VS!A188,#REF!)</f>
        <v>#REF!</v>
      </c>
      <c r="E188" s="1012" t="e">
        <f>SUMIF(#REF!,VS!A188,#REF!)</f>
        <v>#REF!</v>
      </c>
      <c r="F188" s="1012" t="e">
        <f t="shared" si="14"/>
        <v>#REF!</v>
      </c>
      <c r="G188" s="687"/>
      <c r="H188" s="1012">
        <f>SUMIFS('BD CONTRATOS 15 NOV'!P:P,'BD CONTRATOS 15 NOV'!I:I,VS!A188,'BD CONTRATOS 15 NOV'!K:K,"RAMO 28")</f>
        <v>73901820</v>
      </c>
      <c r="I188" s="1013">
        <f>SUMIFS('BD CONTRATOS 15 NOV'!P:P,'BD CONTRATOS 15 NOV'!I:I,VS!A188,'BD CONTRATOS 15 NOV'!K:K,"ETIQUETADO")</f>
        <v>0</v>
      </c>
      <c r="J188" s="1013">
        <f>SUMIFS('BD CONTRATOS 15 NOV'!P:P,'BD CONTRATOS 15 NOV'!I:I,VS!A188,'BD CONTRATOS 15 NOV'!K:K,"RECURSO FISCAL")</f>
        <v>15214560</v>
      </c>
      <c r="K188" s="1012">
        <f>SUMIFS('BD CONTRATOS 15 NOV'!P:P,'BD CONTRATOS 15 NOV'!I:I,VS!A188)</f>
        <v>89116380</v>
      </c>
      <c r="L188" s="554">
        <v>51000000</v>
      </c>
      <c r="M188" s="1035" t="e">
        <f>SUMIFS(#REF!,#REF!,VS!A188)</f>
        <v>#REF!</v>
      </c>
      <c r="N188" s="1013">
        <f t="shared" ref="N188:N198" si="18">C188*$N$1+C188</f>
        <v>52823306.764800005</v>
      </c>
      <c r="O188" s="1012">
        <v>51000000</v>
      </c>
      <c r="P188" s="683"/>
      <c r="Q188" s="1035" t="e">
        <f t="shared" si="15"/>
        <v>#REF!</v>
      </c>
    </row>
    <row r="189" spans="1:17" x14ac:dyDescent="0.25">
      <c r="A189" s="1010" t="str">
        <f t="shared" si="16"/>
        <v>358002</v>
      </c>
      <c r="B189" s="1011" t="s">
        <v>3398</v>
      </c>
      <c r="C189" s="1012">
        <v>326911.37000000005</v>
      </c>
      <c r="D189" s="1012" t="e">
        <f>SUMIF(#REF!,VS!A189,#REF!)</f>
        <v>#REF!</v>
      </c>
      <c r="E189" s="1012" t="e">
        <f>SUMIF(#REF!,VS!A189,#REF!)</f>
        <v>#REF!</v>
      </c>
      <c r="F189" s="1012" t="e">
        <f t="shared" si="14"/>
        <v>#REF!</v>
      </c>
      <c r="G189" s="687"/>
      <c r="H189" s="1012">
        <f>SUMIFS('BD CONTRATOS 15 NOV'!P:P,'BD CONTRATOS 15 NOV'!I:I,VS!A189,'BD CONTRATOS 15 NOV'!K:K,"RAMO 28")</f>
        <v>0</v>
      </c>
      <c r="I189" s="1013">
        <f>SUMIFS('BD CONTRATOS 15 NOV'!P:P,'BD CONTRATOS 15 NOV'!I:I,VS!A189,'BD CONTRATOS 15 NOV'!K:K,"ETIQUETADO")</f>
        <v>0</v>
      </c>
      <c r="J189" s="1013">
        <f>SUMIFS('BD CONTRATOS 15 NOV'!P:P,'BD CONTRATOS 15 NOV'!I:I,VS!A189,'BD CONTRATOS 15 NOV'!K:K,"RECURSO FISCAL")</f>
        <v>480000</v>
      </c>
      <c r="K189" s="1012">
        <f>SUMIFS('BD CONTRATOS 15 NOV'!P:P,'BD CONTRATOS 15 NOV'!I:I,VS!A189)</f>
        <v>480000</v>
      </c>
      <c r="L189" s="554">
        <v>360000</v>
      </c>
      <c r="M189" s="1035" t="e">
        <f>SUMIFS(#REF!,#REF!,VS!A189)</f>
        <v>#REF!</v>
      </c>
      <c r="N189" s="1013">
        <f t="shared" si="18"/>
        <v>339987.82480000006</v>
      </c>
      <c r="O189" s="1012">
        <v>360000</v>
      </c>
      <c r="P189" s="683"/>
      <c r="Q189" s="1035" t="e">
        <f t="shared" si="15"/>
        <v>#REF!</v>
      </c>
    </row>
    <row r="190" spans="1:17" x14ac:dyDescent="0.25">
      <c r="A190" s="1042" t="str">
        <f t="shared" si="16"/>
        <v>358007</v>
      </c>
      <c r="B190" s="1011" t="s">
        <v>3399</v>
      </c>
      <c r="C190" s="1012">
        <v>190000000.00000003</v>
      </c>
      <c r="D190" s="1012" t="e">
        <f>SUMIF(#REF!,VS!A190,#REF!)</f>
        <v>#REF!</v>
      </c>
      <c r="E190" s="1012" t="e">
        <f>SUMIF(#REF!,VS!A190,#REF!)</f>
        <v>#REF!</v>
      </c>
      <c r="F190" s="1012" t="e">
        <f t="shared" si="14"/>
        <v>#REF!</v>
      </c>
      <c r="G190" s="687"/>
      <c r="H190" s="1012">
        <f>SUMIFS('BD CONTRATOS 15 NOV'!P:P,'BD CONTRATOS 15 NOV'!I:I,VS!A190,'BD CONTRATOS 15 NOV'!K:K,"RAMO 28")</f>
        <v>195000000</v>
      </c>
      <c r="I190" s="1013">
        <f>SUMIFS('BD CONTRATOS 15 NOV'!P:P,'BD CONTRATOS 15 NOV'!I:I,VS!A190,'BD CONTRATOS 15 NOV'!K:K,"ETIQUETADO")</f>
        <v>0</v>
      </c>
      <c r="J190" s="1013">
        <f>SUMIFS('BD CONTRATOS 15 NOV'!P:P,'BD CONTRATOS 15 NOV'!I:I,VS!A190,'BD CONTRATOS 15 NOV'!K:K,"RECURSO FISCAL")</f>
        <v>0</v>
      </c>
      <c r="K190" s="1012">
        <f>SUMIFS('BD CONTRATOS 15 NOV'!P:P,'BD CONTRATOS 15 NOV'!I:I,VS!A190)</f>
        <v>195000000</v>
      </c>
      <c r="L190" s="554">
        <v>230000000</v>
      </c>
      <c r="M190" s="1035" t="e">
        <f>SUMIFS(#REF!,#REF!,VS!A190)</f>
        <v>#REF!</v>
      </c>
      <c r="N190" s="1013">
        <f t="shared" si="18"/>
        <v>197600000.00000003</v>
      </c>
      <c r="O190" s="1012">
        <v>230000000</v>
      </c>
      <c r="P190" s="683"/>
      <c r="Q190" s="1035" t="e">
        <f t="shared" si="15"/>
        <v>#REF!</v>
      </c>
    </row>
    <row r="191" spans="1:17" x14ac:dyDescent="0.25">
      <c r="A191" s="1010" t="str">
        <f t="shared" si="16"/>
        <v>358008</v>
      </c>
      <c r="B191" s="1011" t="s">
        <v>3400</v>
      </c>
      <c r="C191" s="1012">
        <v>1000000.0000000001</v>
      </c>
      <c r="D191" s="1012" t="e">
        <f>SUMIF(#REF!,VS!A191,#REF!)</f>
        <v>#REF!</v>
      </c>
      <c r="E191" s="1012" t="e">
        <f>SUMIF(#REF!,VS!A191,#REF!)</f>
        <v>#REF!</v>
      </c>
      <c r="F191" s="1012" t="e">
        <f t="shared" si="14"/>
        <v>#REF!</v>
      </c>
      <c r="G191" s="687"/>
      <c r="H191" s="1012">
        <f>SUMIFS('BD CONTRATOS 15 NOV'!P:P,'BD CONTRATOS 15 NOV'!I:I,VS!A191,'BD CONTRATOS 15 NOV'!K:K,"RAMO 28")</f>
        <v>0</v>
      </c>
      <c r="I191" s="1013">
        <f>SUMIFS('BD CONTRATOS 15 NOV'!P:P,'BD CONTRATOS 15 NOV'!I:I,VS!A191,'BD CONTRATOS 15 NOV'!K:K,"ETIQUETADO")</f>
        <v>0</v>
      </c>
      <c r="J191" s="1013">
        <f>SUMIFS('BD CONTRATOS 15 NOV'!P:P,'BD CONTRATOS 15 NOV'!I:I,VS!A191,'BD CONTRATOS 15 NOV'!K:K,"RECURSO FISCAL")</f>
        <v>0</v>
      </c>
      <c r="K191" s="1012">
        <f>SUMIFS('BD CONTRATOS 15 NOV'!P:P,'BD CONTRATOS 15 NOV'!I:I,VS!A191)</f>
        <v>0</v>
      </c>
      <c r="L191" s="554">
        <v>9000000</v>
      </c>
      <c r="M191" s="1035" t="e">
        <f>SUMIFS(#REF!,#REF!,VS!A191)</f>
        <v>#REF!</v>
      </c>
      <c r="N191" s="1013">
        <f t="shared" si="18"/>
        <v>1040000.0000000001</v>
      </c>
      <c r="O191" s="1012">
        <v>5000000</v>
      </c>
      <c r="P191" s="683"/>
      <c r="Q191" s="1035" t="e">
        <f t="shared" si="15"/>
        <v>#REF!</v>
      </c>
    </row>
    <row r="192" spans="1:17" x14ac:dyDescent="0.25">
      <c r="A192" s="1010" t="str">
        <f t="shared" si="16"/>
        <v>359001</v>
      </c>
      <c r="B192" s="1011" t="s">
        <v>3401</v>
      </c>
      <c r="C192" s="1012">
        <v>74600000</v>
      </c>
      <c r="D192" s="1012" t="e">
        <f>SUMIF(#REF!,VS!A192,#REF!)</f>
        <v>#REF!</v>
      </c>
      <c r="E192" s="1012" t="e">
        <f>SUMIF(#REF!,VS!A192,#REF!)</f>
        <v>#REF!</v>
      </c>
      <c r="F192" s="1012" t="e">
        <f t="shared" si="14"/>
        <v>#REF!</v>
      </c>
      <c r="G192" s="687"/>
      <c r="H192" s="1012">
        <f>SUMIFS('BD CONTRATOS 15 NOV'!P:P,'BD CONTRATOS 15 NOV'!I:I,VS!A192,'BD CONTRATOS 15 NOV'!K:K,"RAMO 28")</f>
        <v>0</v>
      </c>
      <c r="I192" s="1013">
        <f>SUMIFS('BD CONTRATOS 15 NOV'!P:P,'BD CONTRATOS 15 NOV'!I:I,VS!A192,'BD CONTRATOS 15 NOV'!K:K,"ETIQUETADO")</f>
        <v>0</v>
      </c>
      <c r="J192" s="1013">
        <f>SUMIFS('BD CONTRATOS 15 NOV'!P:P,'BD CONTRATOS 15 NOV'!I:I,VS!A192,'BD CONTRATOS 15 NOV'!K:K,"RECURSO FISCAL")</f>
        <v>75374971.86545454</v>
      </c>
      <c r="K192" s="1012">
        <f>SUMIFS('BD CONTRATOS 15 NOV'!P:P,'BD CONTRATOS 15 NOV'!I:I,VS!A192)</f>
        <v>75374971.86545454</v>
      </c>
      <c r="L192" s="554">
        <v>72000000</v>
      </c>
      <c r="M192" s="1035" t="e">
        <f>SUMIFS(#REF!,#REF!,VS!A192)</f>
        <v>#REF!</v>
      </c>
      <c r="N192" s="1013">
        <f t="shared" si="18"/>
        <v>77584000</v>
      </c>
      <c r="O192" s="1012">
        <v>72000000</v>
      </c>
      <c r="P192" s="683"/>
      <c r="Q192" s="1035" t="e">
        <f t="shared" si="15"/>
        <v>#REF!</v>
      </c>
    </row>
    <row r="193" spans="1:17" x14ac:dyDescent="0.25">
      <c r="A193" s="1010" t="str">
        <f t="shared" si="16"/>
        <v>359002</v>
      </c>
      <c r="B193" s="1011" t="s">
        <v>3402</v>
      </c>
      <c r="C193" s="1012">
        <v>14400000</v>
      </c>
      <c r="D193" s="1012" t="e">
        <f>SUMIF(#REF!,VS!A193,#REF!)</f>
        <v>#REF!</v>
      </c>
      <c r="E193" s="1012" t="e">
        <f>SUMIF(#REF!,VS!A193,#REF!)</f>
        <v>#REF!</v>
      </c>
      <c r="F193" s="1012" t="e">
        <f t="shared" si="14"/>
        <v>#REF!</v>
      </c>
      <c r="G193" s="687"/>
      <c r="H193" s="1012">
        <f>SUMIFS('BD CONTRATOS 15 NOV'!P:P,'BD CONTRATOS 15 NOV'!I:I,VS!A193,'BD CONTRATOS 15 NOV'!K:K,"RAMO 28")</f>
        <v>15709090.90909091</v>
      </c>
      <c r="I193" s="1013">
        <f>SUMIFS('BD CONTRATOS 15 NOV'!P:P,'BD CONTRATOS 15 NOV'!I:I,VS!A193,'BD CONTRATOS 15 NOV'!K:K,"ETIQUETADO")</f>
        <v>0</v>
      </c>
      <c r="J193" s="1013">
        <f>SUMIFS('BD CONTRATOS 15 NOV'!P:P,'BD CONTRATOS 15 NOV'!I:I,VS!A193,'BD CONTRATOS 15 NOV'!K:K,"RECURSO FISCAL")</f>
        <v>0</v>
      </c>
      <c r="K193" s="1012">
        <f>SUMIFS('BD CONTRATOS 15 NOV'!P:P,'BD CONTRATOS 15 NOV'!I:I,VS!A193)</f>
        <v>15709090.90909091</v>
      </c>
      <c r="L193" s="554">
        <v>20020000</v>
      </c>
      <c r="M193" s="1035" t="e">
        <f>SUMIFS(#REF!,#REF!,VS!A193)</f>
        <v>#REF!</v>
      </c>
      <c r="N193" s="1013">
        <f t="shared" si="18"/>
        <v>14976000</v>
      </c>
      <c r="O193" s="1012">
        <v>20020000</v>
      </c>
      <c r="P193" s="683"/>
      <c r="Q193" s="1035" t="e">
        <f t="shared" si="15"/>
        <v>#REF!</v>
      </c>
    </row>
    <row r="194" spans="1:17" x14ac:dyDescent="0.25">
      <c r="A194" s="1010" t="str">
        <f t="shared" si="16"/>
        <v>359004</v>
      </c>
      <c r="B194" s="1011" t="s">
        <v>3403</v>
      </c>
      <c r="C194" s="1012">
        <v>2200000</v>
      </c>
      <c r="D194" s="1012" t="e">
        <f>SUMIF(#REF!,VS!A194,#REF!)</f>
        <v>#REF!</v>
      </c>
      <c r="E194" s="1012" t="e">
        <f>SUMIF(#REF!,VS!A194,#REF!)</f>
        <v>#REF!</v>
      </c>
      <c r="F194" s="1012" t="e">
        <f t="shared" si="14"/>
        <v>#REF!</v>
      </c>
      <c r="G194" s="687"/>
      <c r="H194" s="1012">
        <f>SUMIFS('BD CONTRATOS 15 NOV'!P:P,'BD CONTRATOS 15 NOV'!I:I,VS!A194,'BD CONTRATOS 15 NOV'!K:K,"RAMO 28")</f>
        <v>0</v>
      </c>
      <c r="I194" s="1013">
        <f>SUMIFS('BD CONTRATOS 15 NOV'!P:P,'BD CONTRATOS 15 NOV'!I:I,VS!A194,'BD CONTRATOS 15 NOV'!K:K,"ETIQUETADO")</f>
        <v>0</v>
      </c>
      <c r="J194" s="1013">
        <f>SUMIFS('BD CONTRATOS 15 NOV'!P:P,'BD CONTRATOS 15 NOV'!I:I,VS!A194,'BD CONTRATOS 15 NOV'!K:K,"RECURSO FISCAL")</f>
        <v>284211.18</v>
      </c>
      <c r="K194" s="1012">
        <f>SUMIFS('BD CONTRATOS 15 NOV'!P:P,'BD CONTRATOS 15 NOV'!I:I,VS!A194)</f>
        <v>284211.18</v>
      </c>
      <c r="L194" s="554">
        <v>1328930.72</v>
      </c>
      <c r="M194" s="1035" t="e">
        <f>SUMIFS(#REF!,#REF!,VS!A194)</f>
        <v>#REF!</v>
      </c>
      <c r="N194" s="1013">
        <f t="shared" si="18"/>
        <v>2288000</v>
      </c>
      <c r="O194" s="1012">
        <v>1328930.72</v>
      </c>
      <c r="P194" s="683"/>
      <c r="Q194" s="1035" t="e">
        <f t="shared" si="15"/>
        <v>#REF!</v>
      </c>
    </row>
    <row r="195" spans="1:17" x14ac:dyDescent="0.25">
      <c r="A195" s="1010" t="str">
        <f t="shared" si="16"/>
        <v>361001</v>
      </c>
      <c r="B195" s="1011" t="s">
        <v>3404</v>
      </c>
      <c r="C195" s="1012">
        <v>77481478.390000015</v>
      </c>
      <c r="D195" s="1012" t="e">
        <f>SUMIF(#REF!,VS!A195,#REF!)</f>
        <v>#REF!</v>
      </c>
      <c r="E195" s="1012" t="e">
        <f>SUMIF(#REF!,VS!A195,#REF!)</f>
        <v>#REF!</v>
      </c>
      <c r="F195" s="1012" t="e">
        <f t="shared" si="14"/>
        <v>#REF!</v>
      </c>
      <c r="G195" s="687"/>
      <c r="H195" s="1012">
        <f>SUMIFS('BD CONTRATOS 15 NOV'!P:P,'BD CONTRATOS 15 NOV'!I:I,VS!A195,'BD CONTRATOS 15 NOV'!K:K,"RAMO 28")</f>
        <v>0</v>
      </c>
      <c r="I195" s="1013">
        <f>SUMIFS('BD CONTRATOS 15 NOV'!P:P,'BD CONTRATOS 15 NOV'!I:I,VS!A195,'BD CONTRATOS 15 NOV'!K:K,"ETIQUETADO")</f>
        <v>0</v>
      </c>
      <c r="J195" s="1013">
        <f>SUMIFS('BD CONTRATOS 15 NOV'!P:P,'BD CONTRATOS 15 NOV'!I:I,VS!A195,'BD CONTRATOS 15 NOV'!K:K,"RECURSO FISCAL")</f>
        <v>75684933.333333343</v>
      </c>
      <c r="K195" s="1012">
        <f>SUMIFS('BD CONTRATOS 15 NOV'!P:P,'BD CONTRATOS 15 NOV'!I:I,VS!A195)</f>
        <v>75684933.333333343</v>
      </c>
      <c r="L195" s="554"/>
      <c r="M195" s="1035" t="e">
        <f>SUMIFS(#REF!,#REF!,VS!A195)</f>
        <v>#REF!</v>
      </c>
      <c r="N195" s="1029">
        <f t="shared" si="18"/>
        <v>80580737.525600016</v>
      </c>
      <c r="O195" s="1012">
        <v>81064221.950000003</v>
      </c>
      <c r="P195" s="683"/>
      <c r="Q195" s="1035" t="e">
        <f t="shared" si="15"/>
        <v>#REF!</v>
      </c>
    </row>
    <row r="196" spans="1:17" x14ac:dyDescent="0.25">
      <c r="A196" s="1010" t="str">
        <f t="shared" si="16"/>
        <v>363001</v>
      </c>
      <c r="B196" s="1011" t="s">
        <v>3405</v>
      </c>
      <c r="C196" s="1012">
        <v>5808849.0600000005</v>
      </c>
      <c r="D196" s="1012" t="e">
        <f>SUMIF(#REF!,VS!A196,#REF!)</f>
        <v>#REF!</v>
      </c>
      <c r="E196" s="1012" t="e">
        <f>SUMIF(#REF!,VS!A196,#REF!)</f>
        <v>#REF!</v>
      </c>
      <c r="F196" s="1012" t="e">
        <f t="shared" si="14"/>
        <v>#REF!</v>
      </c>
      <c r="G196" s="687"/>
      <c r="H196" s="1012">
        <f>SUMIFS('BD CONTRATOS 15 NOV'!P:P,'BD CONTRATOS 15 NOV'!I:I,VS!A196,'BD CONTRATOS 15 NOV'!K:K,"RAMO 28")</f>
        <v>0</v>
      </c>
      <c r="I196" s="1013">
        <f>SUMIFS('BD CONTRATOS 15 NOV'!P:P,'BD CONTRATOS 15 NOV'!I:I,VS!A196,'BD CONTRATOS 15 NOV'!K:K,"ETIQUETADO")</f>
        <v>0</v>
      </c>
      <c r="J196" s="1013">
        <f>SUMIFS('BD CONTRATOS 15 NOV'!P:P,'BD CONTRATOS 15 NOV'!I:I,VS!A196,'BD CONTRATOS 15 NOV'!K:K,"RECURSO FISCAL")</f>
        <v>22521904.761904765</v>
      </c>
      <c r="K196" s="1012">
        <f>SUMIFS('BD CONTRATOS 15 NOV'!P:P,'BD CONTRATOS 15 NOV'!I:I,VS!A196)</f>
        <v>22521904.761904765</v>
      </c>
      <c r="L196" s="554"/>
      <c r="M196" s="1035" t="e">
        <f>SUMIFS(#REF!,#REF!,VS!A196)</f>
        <v>#REF!</v>
      </c>
      <c r="N196" s="1029">
        <f t="shared" si="18"/>
        <v>6041203.0224000001</v>
      </c>
      <c r="O196" s="1012">
        <v>6041203.0199999996</v>
      </c>
      <c r="P196" s="683"/>
      <c r="Q196" s="1035" t="e">
        <f t="shared" si="15"/>
        <v>#REF!</v>
      </c>
    </row>
    <row r="197" spans="1:17" x14ac:dyDescent="0.25">
      <c r="A197" s="1010" t="str">
        <f t="shared" si="16"/>
        <v>366001</v>
      </c>
      <c r="B197" s="1011" t="s">
        <v>3406</v>
      </c>
      <c r="C197" s="1012">
        <v>13852358.799999999</v>
      </c>
      <c r="D197" s="1012" t="e">
        <f>SUMIF(#REF!,VS!A197,#REF!)</f>
        <v>#REF!</v>
      </c>
      <c r="E197" s="1012" t="e">
        <f>SUMIF(#REF!,VS!A197,#REF!)</f>
        <v>#REF!</v>
      </c>
      <c r="F197" s="1012" t="e">
        <f t="shared" si="14"/>
        <v>#REF!</v>
      </c>
      <c r="G197" s="687"/>
      <c r="H197" s="1012">
        <f>SUMIFS('BD CONTRATOS 15 NOV'!P:P,'BD CONTRATOS 15 NOV'!I:I,VS!A197,'BD CONTRATOS 15 NOV'!K:K,"RAMO 28")</f>
        <v>0</v>
      </c>
      <c r="I197" s="1013">
        <f>SUMIFS('BD CONTRATOS 15 NOV'!P:P,'BD CONTRATOS 15 NOV'!I:I,VS!A197,'BD CONTRATOS 15 NOV'!K:K,"ETIQUETADO")</f>
        <v>0</v>
      </c>
      <c r="J197" s="1013">
        <f>SUMIFS('BD CONTRATOS 15 NOV'!P:P,'BD CONTRATOS 15 NOV'!I:I,VS!A197,'BD CONTRATOS 15 NOV'!K:K,"RECURSO FISCAL")</f>
        <v>9496533.333333334</v>
      </c>
      <c r="K197" s="1012">
        <f>SUMIFS('BD CONTRATOS 15 NOV'!P:P,'BD CONTRATOS 15 NOV'!I:I,VS!A197)</f>
        <v>9496533.333333334</v>
      </c>
      <c r="L197" s="554"/>
      <c r="M197" s="1035" t="e">
        <f>SUMIFS(#REF!,#REF!,VS!A197)</f>
        <v>#REF!</v>
      </c>
      <c r="N197" s="1029">
        <f t="shared" si="18"/>
        <v>14406453.151999999</v>
      </c>
      <c r="O197" s="1012">
        <v>14406453.15</v>
      </c>
      <c r="P197" s="683"/>
      <c r="Q197" s="1035" t="e">
        <f t="shared" ref="Q197:Q260" si="19">O197-M197</f>
        <v>#REF!</v>
      </c>
    </row>
    <row r="198" spans="1:17" x14ac:dyDescent="0.25">
      <c r="A198" s="1010" t="str">
        <f t="shared" si="16"/>
        <v>369001</v>
      </c>
      <c r="B198" s="1011" t="s">
        <v>3407</v>
      </c>
      <c r="C198" s="1012">
        <v>488775</v>
      </c>
      <c r="D198" s="1012" t="e">
        <f>SUMIF(#REF!,VS!A198,#REF!)</f>
        <v>#REF!</v>
      </c>
      <c r="E198" s="1012" t="e">
        <f>SUMIF(#REF!,VS!A198,#REF!)</f>
        <v>#REF!</v>
      </c>
      <c r="F198" s="1012" t="e">
        <f t="shared" ref="F198:F261" si="20">D198-E198</f>
        <v>#REF!</v>
      </c>
      <c r="G198" s="687"/>
      <c r="H198" s="1012">
        <f>SUMIFS('BD CONTRATOS 15 NOV'!P:P,'BD CONTRATOS 15 NOV'!I:I,VS!A198,'BD CONTRATOS 15 NOV'!K:K,"RAMO 28")</f>
        <v>0</v>
      </c>
      <c r="I198" s="1013">
        <f>SUMIFS('BD CONTRATOS 15 NOV'!P:P,'BD CONTRATOS 15 NOV'!I:I,VS!A198,'BD CONTRATOS 15 NOV'!K:K,"ETIQUETADO")</f>
        <v>0</v>
      </c>
      <c r="J198" s="1013">
        <f>SUMIFS('BD CONTRATOS 15 NOV'!P:P,'BD CONTRATOS 15 NOV'!I:I,VS!A198,'BD CONTRATOS 15 NOV'!K:K,"RECURSO FISCAL")</f>
        <v>0</v>
      </c>
      <c r="K198" s="1012">
        <f>SUMIFS('BD CONTRATOS 15 NOV'!P:P,'BD CONTRATOS 15 NOV'!I:I,VS!A198)</f>
        <v>0</v>
      </c>
      <c r="L198" s="554"/>
      <c r="M198" s="1035" t="e">
        <f>SUMIFS(#REF!,#REF!,VS!A198)</f>
        <v>#REF!</v>
      </c>
      <c r="N198" s="1029">
        <f t="shared" si="18"/>
        <v>508326</v>
      </c>
      <c r="O198" s="1012">
        <v>508326</v>
      </c>
      <c r="P198" s="683"/>
      <c r="Q198" s="1035" t="e">
        <f t="shared" si="19"/>
        <v>#REF!</v>
      </c>
    </row>
    <row r="199" spans="1:17" x14ac:dyDescent="0.25">
      <c r="A199" s="1010" t="str">
        <f t="shared" ref="A199:A263" si="21">MID(B199,1,6)</f>
        <v>371001</v>
      </c>
      <c r="B199" s="1011" t="s">
        <v>3408</v>
      </c>
      <c r="C199" s="1012">
        <v>1010837.64</v>
      </c>
      <c r="D199" s="1012" t="e">
        <f>SUMIF(#REF!,VS!A199,#REF!)</f>
        <v>#REF!</v>
      </c>
      <c r="E199" s="1012" t="e">
        <f>SUMIF(#REF!,VS!A199,#REF!)</f>
        <v>#REF!</v>
      </c>
      <c r="F199" s="1012" t="e">
        <f t="shared" si="20"/>
        <v>#REF!</v>
      </c>
      <c r="G199" s="687"/>
      <c r="H199" s="1012">
        <f>SUMIFS('BD CONTRATOS 15 NOV'!P:P,'BD CONTRATOS 15 NOV'!I:I,VS!A199,'BD CONTRATOS 15 NOV'!K:K,"RAMO 28")</f>
        <v>0</v>
      </c>
      <c r="I199" s="1013">
        <f>SUMIFS('BD CONTRATOS 15 NOV'!P:P,'BD CONTRATOS 15 NOV'!I:I,VS!A199,'BD CONTRATOS 15 NOV'!K:K,"ETIQUETADO")</f>
        <v>0</v>
      </c>
      <c r="J199" s="1013">
        <f>SUMIFS('BD CONTRATOS 15 NOV'!P:P,'BD CONTRATOS 15 NOV'!I:I,VS!A199,'BD CONTRATOS 15 NOV'!K:K,"RECURSO FISCAL")</f>
        <v>0</v>
      </c>
      <c r="K199" s="1012">
        <f>SUMIFS('BD CONTRATOS 15 NOV'!P:P,'BD CONTRATOS 15 NOV'!I:I,VS!A199)</f>
        <v>0</v>
      </c>
      <c r="L199" s="554"/>
      <c r="M199" s="1035" t="e">
        <f>SUMIFS(#REF!,#REF!,VS!A199)</f>
        <v>#REF!</v>
      </c>
      <c r="N199" s="1013">
        <f t="shared" ref="N199:N227" si="22">C199*$N$1+C199</f>
        <v>1051271.1455999999</v>
      </c>
      <c r="O199" s="1012">
        <v>1051271.1499999999</v>
      </c>
      <c r="P199" s="683"/>
      <c r="Q199" s="1035" t="e">
        <f t="shared" si="19"/>
        <v>#REF!</v>
      </c>
    </row>
    <row r="200" spans="1:17" x14ac:dyDescent="0.25">
      <c r="A200" s="1010" t="str">
        <f t="shared" si="21"/>
        <v>372001</v>
      </c>
      <c r="B200" s="1011" t="s">
        <v>3409</v>
      </c>
      <c r="C200" s="1012">
        <v>63966.059999999983</v>
      </c>
      <c r="D200" s="1012" t="e">
        <f>SUMIF(#REF!,VS!A200,#REF!)</f>
        <v>#REF!</v>
      </c>
      <c r="E200" s="1012" t="e">
        <f>SUMIF(#REF!,VS!A200,#REF!)</f>
        <v>#REF!</v>
      </c>
      <c r="F200" s="1012" t="e">
        <f t="shared" si="20"/>
        <v>#REF!</v>
      </c>
      <c r="G200" s="687"/>
      <c r="H200" s="1012">
        <f>SUMIFS('BD CONTRATOS 15 NOV'!P:P,'BD CONTRATOS 15 NOV'!I:I,VS!A200,'BD CONTRATOS 15 NOV'!K:K,"RAMO 28")</f>
        <v>0</v>
      </c>
      <c r="I200" s="1013">
        <f>SUMIFS('BD CONTRATOS 15 NOV'!P:P,'BD CONTRATOS 15 NOV'!I:I,VS!A200,'BD CONTRATOS 15 NOV'!K:K,"ETIQUETADO")</f>
        <v>0</v>
      </c>
      <c r="J200" s="1013">
        <f>SUMIFS('BD CONTRATOS 15 NOV'!P:P,'BD CONTRATOS 15 NOV'!I:I,VS!A200,'BD CONTRATOS 15 NOV'!K:K,"RECURSO FISCAL")</f>
        <v>0</v>
      </c>
      <c r="K200" s="1012">
        <f>SUMIFS('BD CONTRATOS 15 NOV'!P:P,'BD CONTRATOS 15 NOV'!I:I,VS!A200)</f>
        <v>0</v>
      </c>
      <c r="L200" s="554"/>
      <c r="M200" s="1035" t="e">
        <f>SUMIFS(#REF!,#REF!,VS!A200)</f>
        <v>#REF!</v>
      </c>
      <c r="N200" s="1013">
        <f t="shared" si="22"/>
        <v>66524.70239999998</v>
      </c>
      <c r="O200" s="1012">
        <v>66524.7</v>
      </c>
      <c r="P200" s="683"/>
      <c r="Q200" s="1035" t="e">
        <f t="shared" si="19"/>
        <v>#REF!</v>
      </c>
    </row>
    <row r="201" spans="1:17" x14ac:dyDescent="0.25">
      <c r="A201" s="1010" t="str">
        <f t="shared" si="21"/>
        <v>375001</v>
      </c>
      <c r="B201" s="1011" t="s">
        <v>3410</v>
      </c>
      <c r="C201" s="1012">
        <v>544847.24</v>
      </c>
      <c r="D201" s="1012" t="e">
        <f>SUMIF(#REF!,VS!A201,#REF!)</f>
        <v>#REF!</v>
      </c>
      <c r="E201" s="1012" t="e">
        <f>SUMIF(#REF!,VS!A201,#REF!)</f>
        <v>#REF!</v>
      </c>
      <c r="F201" s="1012" t="e">
        <f t="shared" si="20"/>
        <v>#REF!</v>
      </c>
      <c r="G201" s="687"/>
      <c r="H201" s="1012">
        <f>SUMIFS('BD CONTRATOS 15 NOV'!P:P,'BD CONTRATOS 15 NOV'!I:I,VS!A201,'BD CONTRATOS 15 NOV'!K:K,"RAMO 28")</f>
        <v>0</v>
      </c>
      <c r="I201" s="1013">
        <f>SUMIFS('BD CONTRATOS 15 NOV'!P:P,'BD CONTRATOS 15 NOV'!I:I,VS!A201,'BD CONTRATOS 15 NOV'!K:K,"ETIQUETADO")</f>
        <v>0</v>
      </c>
      <c r="J201" s="1013">
        <f>SUMIFS('BD CONTRATOS 15 NOV'!P:P,'BD CONTRATOS 15 NOV'!I:I,VS!A201,'BD CONTRATOS 15 NOV'!K:K,"RECURSO FISCAL")</f>
        <v>0</v>
      </c>
      <c r="K201" s="1012">
        <f>SUMIFS('BD CONTRATOS 15 NOV'!P:P,'BD CONTRATOS 15 NOV'!I:I,VS!A201)</f>
        <v>0</v>
      </c>
      <c r="L201" s="554"/>
      <c r="M201" s="1035" t="e">
        <f>SUMIFS(#REF!,#REF!,VS!A201)</f>
        <v>#REF!</v>
      </c>
      <c r="N201" s="1013">
        <f t="shared" si="22"/>
        <v>566641.12959999999</v>
      </c>
      <c r="O201" s="1012">
        <v>566641.13</v>
      </c>
      <c r="P201" s="683"/>
      <c r="Q201" s="1035" t="e">
        <f t="shared" si="19"/>
        <v>#REF!</v>
      </c>
    </row>
    <row r="202" spans="1:17" x14ac:dyDescent="0.25">
      <c r="A202" s="1010" t="str">
        <f t="shared" si="21"/>
        <v>381002</v>
      </c>
      <c r="B202" s="1011" t="s">
        <v>3411</v>
      </c>
      <c r="C202" s="1012">
        <v>0</v>
      </c>
      <c r="D202" s="1012" t="e">
        <f>SUMIF(#REF!,VS!A202,#REF!)</f>
        <v>#REF!</v>
      </c>
      <c r="E202" s="1012" t="e">
        <f>SUMIF(#REF!,VS!A202,#REF!)</f>
        <v>#REF!</v>
      </c>
      <c r="F202" s="1012" t="e">
        <f t="shared" si="20"/>
        <v>#REF!</v>
      </c>
      <c r="G202" s="687"/>
      <c r="H202" s="1012">
        <f>SUMIFS('BD CONTRATOS 15 NOV'!P:P,'BD CONTRATOS 15 NOV'!I:I,VS!A202,'BD CONTRATOS 15 NOV'!K:K,"RAMO 28")</f>
        <v>0</v>
      </c>
      <c r="I202" s="1013">
        <f>SUMIFS('BD CONTRATOS 15 NOV'!P:P,'BD CONTRATOS 15 NOV'!I:I,VS!A202,'BD CONTRATOS 15 NOV'!K:K,"ETIQUETADO")</f>
        <v>0</v>
      </c>
      <c r="J202" s="1013">
        <f>SUMIFS('BD CONTRATOS 15 NOV'!P:P,'BD CONTRATOS 15 NOV'!I:I,VS!A202,'BD CONTRATOS 15 NOV'!K:K,"RECURSO FISCAL")</f>
        <v>0</v>
      </c>
      <c r="K202" s="1012">
        <f>SUMIFS('BD CONTRATOS 15 NOV'!P:P,'BD CONTRATOS 15 NOV'!I:I,VS!A202)</f>
        <v>0</v>
      </c>
      <c r="L202" s="554"/>
      <c r="M202" s="1035" t="e">
        <f>SUMIFS(#REF!,#REF!,VS!A202)</f>
        <v>#REF!</v>
      </c>
      <c r="N202" s="1013">
        <f t="shared" si="22"/>
        <v>0</v>
      </c>
      <c r="O202" s="1012">
        <v>0</v>
      </c>
      <c r="P202" s="683"/>
      <c r="Q202" s="1035" t="e">
        <f t="shared" si="19"/>
        <v>#REF!</v>
      </c>
    </row>
    <row r="203" spans="1:17" x14ac:dyDescent="0.25">
      <c r="A203" s="1010" t="str">
        <f t="shared" si="21"/>
        <v>382001</v>
      </c>
      <c r="B203" s="1011" t="s">
        <v>3412</v>
      </c>
      <c r="C203" s="1012">
        <v>14050529.9</v>
      </c>
      <c r="D203" s="1012" t="e">
        <f>SUMIF(#REF!,VS!A203,#REF!)</f>
        <v>#REF!</v>
      </c>
      <c r="E203" s="1012" t="e">
        <f>SUMIF(#REF!,VS!A203,#REF!)</f>
        <v>#REF!</v>
      </c>
      <c r="F203" s="1012" t="e">
        <f t="shared" si="20"/>
        <v>#REF!</v>
      </c>
      <c r="G203" s="687"/>
      <c r="H203" s="1012">
        <f>SUMIFS('BD CONTRATOS 15 NOV'!P:P,'BD CONTRATOS 15 NOV'!I:I,VS!A203,'BD CONTRATOS 15 NOV'!K:K,"RAMO 28")</f>
        <v>0</v>
      </c>
      <c r="I203" s="1013">
        <f>SUMIFS('BD CONTRATOS 15 NOV'!P:P,'BD CONTRATOS 15 NOV'!I:I,VS!A203,'BD CONTRATOS 15 NOV'!K:K,"ETIQUETADO")</f>
        <v>0</v>
      </c>
      <c r="J203" s="1013">
        <f>SUMIFS('BD CONTRATOS 15 NOV'!P:P,'BD CONTRATOS 15 NOV'!I:I,VS!A203,'BD CONTRATOS 15 NOV'!K:K,"RECURSO FISCAL")</f>
        <v>1019292</v>
      </c>
      <c r="K203" s="1012">
        <f>SUMIFS('BD CONTRATOS 15 NOV'!P:P,'BD CONTRATOS 15 NOV'!I:I,VS!A203)</f>
        <v>1019292</v>
      </c>
      <c r="L203" s="554"/>
      <c r="M203" s="1035" t="e">
        <f>SUMIFS(#REF!,#REF!,VS!A203)</f>
        <v>#REF!</v>
      </c>
      <c r="N203" s="1013">
        <f t="shared" si="22"/>
        <v>14612551.096000001</v>
      </c>
      <c r="O203" s="1012">
        <v>14612551.1</v>
      </c>
      <c r="P203" s="683"/>
      <c r="Q203" s="1035" t="e">
        <f t="shared" si="19"/>
        <v>#REF!</v>
      </c>
    </row>
    <row r="204" spans="1:17" x14ac:dyDescent="0.25">
      <c r="A204" s="1010" t="str">
        <f t="shared" si="21"/>
        <v>382002</v>
      </c>
      <c r="B204" s="1011" t="s">
        <v>3413</v>
      </c>
      <c r="C204" s="1012">
        <v>1320560.76</v>
      </c>
      <c r="D204" s="1012" t="e">
        <f>SUMIF(#REF!,VS!A204,#REF!)</f>
        <v>#REF!</v>
      </c>
      <c r="E204" s="1012" t="e">
        <f>SUMIF(#REF!,VS!A204,#REF!)</f>
        <v>#REF!</v>
      </c>
      <c r="F204" s="1012" t="e">
        <f t="shared" si="20"/>
        <v>#REF!</v>
      </c>
      <c r="G204" s="687"/>
      <c r="H204" s="1012">
        <f>SUMIFS('BD CONTRATOS 15 NOV'!P:P,'BD CONTRATOS 15 NOV'!I:I,VS!A204,'BD CONTRATOS 15 NOV'!K:K,"RAMO 28")</f>
        <v>0</v>
      </c>
      <c r="I204" s="1013">
        <f>SUMIFS('BD CONTRATOS 15 NOV'!P:P,'BD CONTRATOS 15 NOV'!I:I,VS!A204,'BD CONTRATOS 15 NOV'!K:K,"ETIQUETADO")</f>
        <v>0</v>
      </c>
      <c r="J204" s="1013">
        <f>SUMIFS('BD CONTRATOS 15 NOV'!P:P,'BD CONTRATOS 15 NOV'!I:I,VS!A204,'BD CONTRATOS 15 NOV'!K:K,"RECURSO FISCAL")</f>
        <v>0</v>
      </c>
      <c r="K204" s="1012">
        <f>SUMIFS('BD CONTRATOS 15 NOV'!P:P,'BD CONTRATOS 15 NOV'!I:I,VS!A204)</f>
        <v>0</v>
      </c>
      <c r="L204" s="554"/>
      <c r="M204" s="1035" t="e">
        <f>SUMIFS(#REF!,#REF!,VS!A204)</f>
        <v>#REF!</v>
      </c>
      <c r="N204" s="1013">
        <f t="shared" si="22"/>
        <v>1373383.1904</v>
      </c>
      <c r="O204" s="1012">
        <v>1373383.19</v>
      </c>
      <c r="P204" s="683"/>
      <c r="Q204" s="1035" t="e">
        <f t="shared" si="19"/>
        <v>#REF!</v>
      </c>
    </row>
    <row r="205" spans="1:17" x14ac:dyDescent="0.25">
      <c r="A205" s="1010" t="str">
        <f t="shared" si="21"/>
        <v>382003</v>
      </c>
      <c r="B205" s="1011" t="s">
        <v>3414</v>
      </c>
      <c r="C205" s="1012">
        <v>601751.8899999999</v>
      </c>
      <c r="D205" s="1012" t="e">
        <f>SUMIF(#REF!,VS!A205,#REF!)</f>
        <v>#REF!</v>
      </c>
      <c r="E205" s="1012" t="e">
        <f>SUMIF(#REF!,VS!A205,#REF!)</f>
        <v>#REF!</v>
      </c>
      <c r="F205" s="1012" t="e">
        <f t="shared" si="20"/>
        <v>#REF!</v>
      </c>
      <c r="G205" s="687"/>
      <c r="H205" s="1012">
        <f>SUMIFS('BD CONTRATOS 15 NOV'!P:P,'BD CONTRATOS 15 NOV'!I:I,VS!A205,'BD CONTRATOS 15 NOV'!K:K,"RAMO 28")</f>
        <v>0</v>
      </c>
      <c r="I205" s="1013">
        <f>SUMIFS('BD CONTRATOS 15 NOV'!P:P,'BD CONTRATOS 15 NOV'!I:I,VS!A205,'BD CONTRATOS 15 NOV'!K:K,"ETIQUETADO")</f>
        <v>0</v>
      </c>
      <c r="J205" s="1013">
        <f>SUMIFS('BD CONTRATOS 15 NOV'!P:P,'BD CONTRATOS 15 NOV'!I:I,VS!A205,'BD CONTRATOS 15 NOV'!K:K,"RECURSO FISCAL")</f>
        <v>0</v>
      </c>
      <c r="K205" s="1012">
        <f>SUMIFS('BD CONTRATOS 15 NOV'!P:P,'BD CONTRATOS 15 NOV'!I:I,VS!A205)</f>
        <v>0</v>
      </c>
      <c r="L205" s="554"/>
      <c r="M205" s="1035" t="e">
        <f>SUMIFS(#REF!,#REF!,VS!A205)</f>
        <v>#REF!</v>
      </c>
      <c r="N205" s="1013">
        <f t="shared" si="22"/>
        <v>625821.96559999988</v>
      </c>
      <c r="O205" s="1012">
        <v>625821.97</v>
      </c>
      <c r="P205" s="683"/>
      <c r="Q205" s="1035" t="e">
        <f t="shared" si="19"/>
        <v>#REF!</v>
      </c>
    </row>
    <row r="206" spans="1:17" x14ac:dyDescent="0.25">
      <c r="A206" s="1010" t="str">
        <f t="shared" si="21"/>
        <v>382004</v>
      </c>
      <c r="B206" s="1011" t="s">
        <v>3415</v>
      </c>
      <c r="C206" s="1012">
        <v>335292.27999999997</v>
      </c>
      <c r="D206" s="1012" t="e">
        <f>SUMIF(#REF!,VS!A206,#REF!)</f>
        <v>#REF!</v>
      </c>
      <c r="E206" s="1012" t="e">
        <f>SUMIF(#REF!,VS!A206,#REF!)</f>
        <v>#REF!</v>
      </c>
      <c r="F206" s="1012" t="e">
        <f t="shared" si="20"/>
        <v>#REF!</v>
      </c>
      <c r="G206" s="687"/>
      <c r="H206" s="1012">
        <f>SUMIFS('BD CONTRATOS 15 NOV'!P:P,'BD CONTRATOS 15 NOV'!I:I,VS!A206,'BD CONTRATOS 15 NOV'!K:K,"RAMO 28")</f>
        <v>0</v>
      </c>
      <c r="I206" s="1013">
        <f>SUMIFS('BD CONTRATOS 15 NOV'!P:P,'BD CONTRATOS 15 NOV'!I:I,VS!A206,'BD CONTRATOS 15 NOV'!K:K,"ETIQUETADO")</f>
        <v>0</v>
      </c>
      <c r="J206" s="1013">
        <f>SUMIFS('BD CONTRATOS 15 NOV'!P:P,'BD CONTRATOS 15 NOV'!I:I,VS!A206,'BD CONTRATOS 15 NOV'!K:K,"RECURSO FISCAL")</f>
        <v>0</v>
      </c>
      <c r="K206" s="1012">
        <f>SUMIFS('BD CONTRATOS 15 NOV'!P:P,'BD CONTRATOS 15 NOV'!I:I,VS!A206)</f>
        <v>0</v>
      </c>
      <c r="L206" s="554"/>
      <c r="M206" s="1035" t="e">
        <f>SUMIFS(#REF!,#REF!,VS!A206)</f>
        <v>#REF!</v>
      </c>
      <c r="N206" s="1013">
        <f t="shared" si="22"/>
        <v>348703.97119999997</v>
      </c>
      <c r="O206" s="1012">
        <v>348703.97</v>
      </c>
      <c r="P206" s="683"/>
      <c r="Q206" s="1035" t="e">
        <f t="shared" si="19"/>
        <v>#REF!</v>
      </c>
    </row>
    <row r="207" spans="1:17" x14ac:dyDescent="0.25">
      <c r="A207" s="1010" t="str">
        <f t="shared" si="21"/>
        <v>382005</v>
      </c>
      <c r="B207" s="1011" t="s">
        <v>3416</v>
      </c>
      <c r="C207" s="1012">
        <v>150000</v>
      </c>
      <c r="D207" s="1012" t="e">
        <f>SUMIF(#REF!,VS!A207,#REF!)</f>
        <v>#REF!</v>
      </c>
      <c r="E207" s="1012" t="e">
        <f>SUMIF(#REF!,VS!A207,#REF!)</f>
        <v>#REF!</v>
      </c>
      <c r="F207" s="1012" t="e">
        <f t="shared" si="20"/>
        <v>#REF!</v>
      </c>
      <c r="G207" s="687"/>
      <c r="H207" s="1012">
        <f>SUMIFS('BD CONTRATOS 15 NOV'!P:P,'BD CONTRATOS 15 NOV'!I:I,VS!A207,'BD CONTRATOS 15 NOV'!K:K,"RAMO 28")</f>
        <v>0</v>
      </c>
      <c r="I207" s="1013">
        <f>SUMIFS('BD CONTRATOS 15 NOV'!P:P,'BD CONTRATOS 15 NOV'!I:I,VS!A207,'BD CONTRATOS 15 NOV'!K:K,"ETIQUETADO")</f>
        <v>0</v>
      </c>
      <c r="J207" s="1013">
        <f>SUMIFS('BD CONTRATOS 15 NOV'!P:P,'BD CONTRATOS 15 NOV'!I:I,VS!A207,'BD CONTRATOS 15 NOV'!K:K,"RECURSO FISCAL")</f>
        <v>0</v>
      </c>
      <c r="K207" s="1012">
        <f>SUMIFS('BD CONTRATOS 15 NOV'!P:P,'BD CONTRATOS 15 NOV'!I:I,VS!A207)</f>
        <v>0</v>
      </c>
      <c r="L207" s="554"/>
      <c r="M207" s="1035" t="e">
        <f>SUMIFS(#REF!,#REF!,VS!A207)</f>
        <v>#REF!</v>
      </c>
      <c r="N207" s="1013">
        <f t="shared" si="22"/>
        <v>156000</v>
      </c>
      <c r="O207" s="1012">
        <v>156000</v>
      </c>
      <c r="P207" s="683"/>
      <c r="Q207" s="1035" t="e">
        <f t="shared" si="19"/>
        <v>#REF!</v>
      </c>
    </row>
    <row r="208" spans="1:17" x14ac:dyDescent="0.25">
      <c r="A208" s="1010" t="str">
        <f t="shared" si="21"/>
        <v>382009</v>
      </c>
      <c r="B208" s="1011" t="s">
        <v>3417</v>
      </c>
      <c r="C208" s="1012">
        <v>80000</v>
      </c>
      <c r="D208" s="1012" t="e">
        <f>SUMIF(#REF!,VS!A208,#REF!)</f>
        <v>#REF!</v>
      </c>
      <c r="E208" s="1012" t="e">
        <f>SUMIF(#REF!,VS!A208,#REF!)</f>
        <v>#REF!</v>
      </c>
      <c r="F208" s="1012" t="e">
        <f t="shared" si="20"/>
        <v>#REF!</v>
      </c>
      <c r="G208" s="687"/>
      <c r="H208" s="1012">
        <f>SUMIFS('BD CONTRATOS 15 NOV'!P:P,'BD CONTRATOS 15 NOV'!I:I,VS!A208,'BD CONTRATOS 15 NOV'!K:K,"RAMO 28")</f>
        <v>0</v>
      </c>
      <c r="I208" s="1013">
        <f>SUMIFS('BD CONTRATOS 15 NOV'!P:P,'BD CONTRATOS 15 NOV'!I:I,VS!A208,'BD CONTRATOS 15 NOV'!K:K,"ETIQUETADO")</f>
        <v>0</v>
      </c>
      <c r="J208" s="1013">
        <f>SUMIFS('BD CONTRATOS 15 NOV'!P:P,'BD CONTRATOS 15 NOV'!I:I,VS!A208,'BD CONTRATOS 15 NOV'!K:K,"RECURSO FISCAL")</f>
        <v>0</v>
      </c>
      <c r="K208" s="1012">
        <f>SUMIFS('BD CONTRATOS 15 NOV'!P:P,'BD CONTRATOS 15 NOV'!I:I,VS!A208)</f>
        <v>0</v>
      </c>
      <c r="L208" s="554"/>
      <c r="M208" s="1035" t="e">
        <f>SUMIFS(#REF!,#REF!,VS!A208)</f>
        <v>#REF!</v>
      </c>
      <c r="N208" s="1013">
        <f t="shared" si="22"/>
        <v>83200</v>
      </c>
      <c r="O208" s="1012">
        <v>83200</v>
      </c>
      <c r="P208" s="683"/>
      <c r="Q208" s="1035" t="e">
        <f t="shared" si="19"/>
        <v>#REF!</v>
      </c>
    </row>
    <row r="209" spans="1:17" x14ac:dyDescent="0.25">
      <c r="A209" s="1010" t="str">
        <f t="shared" si="21"/>
        <v>384001</v>
      </c>
      <c r="B209" s="1011" t="s">
        <v>3418</v>
      </c>
      <c r="C209" s="1012">
        <v>80000</v>
      </c>
      <c r="D209" s="1012" t="e">
        <f>SUMIF(#REF!,VS!A209,#REF!)</f>
        <v>#REF!</v>
      </c>
      <c r="E209" s="1012" t="e">
        <f>SUMIF(#REF!,VS!A209,#REF!)</f>
        <v>#REF!</v>
      </c>
      <c r="F209" s="1012" t="e">
        <f t="shared" si="20"/>
        <v>#REF!</v>
      </c>
      <c r="G209" s="687"/>
      <c r="H209" s="1012">
        <f>SUMIFS('BD CONTRATOS 15 NOV'!P:P,'BD CONTRATOS 15 NOV'!I:I,VS!A209,'BD CONTRATOS 15 NOV'!K:K,"RAMO 28")</f>
        <v>0</v>
      </c>
      <c r="I209" s="1013">
        <f>SUMIFS('BD CONTRATOS 15 NOV'!P:P,'BD CONTRATOS 15 NOV'!I:I,VS!A209,'BD CONTRATOS 15 NOV'!K:K,"ETIQUETADO")</f>
        <v>0</v>
      </c>
      <c r="J209" s="1013">
        <f>SUMIFS('BD CONTRATOS 15 NOV'!P:P,'BD CONTRATOS 15 NOV'!I:I,VS!A209,'BD CONTRATOS 15 NOV'!K:K,"RECURSO FISCAL")</f>
        <v>0</v>
      </c>
      <c r="K209" s="1012">
        <f>SUMIFS('BD CONTRATOS 15 NOV'!P:P,'BD CONTRATOS 15 NOV'!I:I,VS!A209)</f>
        <v>0</v>
      </c>
      <c r="L209" s="554"/>
      <c r="M209" s="1035" t="e">
        <f>SUMIFS(#REF!,#REF!,VS!A209)</f>
        <v>#REF!</v>
      </c>
      <c r="N209" s="1013">
        <f t="shared" si="22"/>
        <v>83200</v>
      </c>
      <c r="O209" s="1012">
        <v>83200</v>
      </c>
      <c r="P209" s="683"/>
      <c r="Q209" s="1035" t="e">
        <f t="shared" si="19"/>
        <v>#REF!</v>
      </c>
    </row>
    <row r="210" spans="1:17" x14ac:dyDescent="0.25">
      <c r="A210" s="1010" t="str">
        <f t="shared" si="21"/>
        <v>385001</v>
      </c>
      <c r="B210" s="1011" t="s">
        <v>3419</v>
      </c>
      <c r="C210" s="1012">
        <v>21534.9</v>
      </c>
      <c r="D210" s="1012" t="e">
        <f>SUMIF(#REF!,VS!A210,#REF!)</f>
        <v>#REF!</v>
      </c>
      <c r="E210" s="1012" t="e">
        <f>SUMIF(#REF!,VS!A210,#REF!)</f>
        <v>#REF!</v>
      </c>
      <c r="F210" s="1012" t="e">
        <f t="shared" si="20"/>
        <v>#REF!</v>
      </c>
      <c r="G210" s="687"/>
      <c r="H210" s="1012">
        <f>SUMIFS('BD CONTRATOS 15 NOV'!P:P,'BD CONTRATOS 15 NOV'!I:I,VS!A210,'BD CONTRATOS 15 NOV'!K:K,"RAMO 28")</f>
        <v>0</v>
      </c>
      <c r="I210" s="1013">
        <f>SUMIFS('BD CONTRATOS 15 NOV'!P:P,'BD CONTRATOS 15 NOV'!I:I,VS!A210,'BD CONTRATOS 15 NOV'!K:K,"ETIQUETADO")</f>
        <v>0</v>
      </c>
      <c r="J210" s="1013">
        <f>SUMIFS('BD CONTRATOS 15 NOV'!P:P,'BD CONTRATOS 15 NOV'!I:I,VS!A210,'BD CONTRATOS 15 NOV'!K:K,"RECURSO FISCAL")</f>
        <v>0</v>
      </c>
      <c r="K210" s="1012">
        <f>SUMIFS('BD CONTRATOS 15 NOV'!P:P,'BD CONTRATOS 15 NOV'!I:I,VS!A210)</f>
        <v>0</v>
      </c>
      <c r="L210" s="554"/>
      <c r="M210" s="1035" t="e">
        <f>SUMIFS(#REF!,#REF!,VS!A210)</f>
        <v>#REF!</v>
      </c>
      <c r="N210" s="1013">
        <f t="shared" si="22"/>
        <v>22396.296000000002</v>
      </c>
      <c r="O210" s="1012">
        <v>22396.3</v>
      </c>
      <c r="P210" s="683"/>
      <c r="Q210" s="1035" t="e">
        <f t="shared" si="19"/>
        <v>#REF!</v>
      </c>
    </row>
    <row r="211" spans="1:17" x14ac:dyDescent="0.25">
      <c r="A211" s="1010" t="str">
        <f t="shared" si="21"/>
        <v>391001</v>
      </c>
      <c r="B211" s="1011" t="s">
        <v>3420</v>
      </c>
      <c r="C211" s="1012">
        <v>0</v>
      </c>
      <c r="D211" s="1012" t="e">
        <f>SUMIF(#REF!,VS!A211,#REF!)</f>
        <v>#REF!</v>
      </c>
      <c r="E211" s="1012" t="e">
        <f>SUMIF(#REF!,VS!A211,#REF!)</f>
        <v>#REF!</v>
      </c>
      <c r="F211" s="1012" t="e">
        <f t="shared" si="20"/>
        <v>#REF!</v>
      </c>
      <c r="G211" s="687"/>
      <c r="H211" s="1012">
        <f>SUMIFS('BD CONTRATOS 15 NOV'!P:P,'BD CONTRATOS 15 NOV'!I:I,VS!A211,'BD CONTRATOS 15 NOV'!K:K,"RAMO 28")</f>
        <v>0</v>
      </c>
      <c r="I211" s="1013">
        <f>SUMIFS('BD CONTRATOS 15 NOV'!P:P,'BD CONTRATOS 15 NOV'!I:I,VS!A211,'BD CONTRATOS 15 NOV'!K:K,"ETIQUETADO")</f>
        <v>0</v>
      </c>
      <c r="J211" s="1013">
        <f>SUMIFS('BD CONTRATOS 15 NOV'!P:P,'BD CONTRATOS 15 NOV'!I:I,VS!A211,'BD CONTRATOS 15 NOV'!K:K,"RECURSO FISCAL")</f>
        <v>0</v>
      </c>
      <c r="K211" s="1012">
        <f>SUMIFS('BD CONTRATOS 15 NOV'!P:P,'BD CONTRATOS 15 NOV'!I:I,VS!A211)</f>
        <v>0</v>
      </c>
      <c r="L211" s="554"/>
      <c r="M211" s="1035" t="e">
        <f>SUMIFS(#REF!,#REF!,VS!A211)</f>
        <v>#REF!</v>
      </c>
      <c r="N211" s="1013">
        <f t="shared" si="22"/>
        <v>0</v>
      </c>
      <c r="O211" s="1012">
        <v>0</v>
      </c>
      <c r="P211" s="683"/>
      <c r="Q211" s="1035" t="e">
        <f t="shared" si="19"/>
        <v>#REF!</v>
      </c>
    </row>
    <row r="212" spans="1:17" x14ac:dyDescent="0.25">
      <c r="A212" s="1010" t="str">
        <f t="shared" si="21"/>
        <v>391002</v>
      </c>
      <c r="B212" s="1011" t="s">
        <v>3421</v>
      </c>
      <c r="C212" s="1012">
        <v>20000</v>
      </c>
      <c r="D212" s="1012" t="e">
        <f>SUMIF(#REF!,VS!A212,#REF!)</f>
        <v>#REF!</v>
      </c>
      <c r="E212" s="1012" t="e">
        <f>SUMIF(#REF!,VS!A212,#REF!)</f>
        <v>#REF!</v>
      </c>
      <c r="F212" s="1012" t="e">
        <f t="shared" si="20"/>
        <v>#REF!</v>
      </c>
      <c r="G212" s="687"/>
      <c r="H212" s="1012">
        <f>SUMIFS('BD CONTRATOS 15 NOV'!P:P,'BD CONTRATOS 15 NOV'!I:I,VS!A212,'BD CONTRATOS 15 NOV'!K:K,"RAMO 28")</f>
        <v>0</v>
      </c>
      <c r="I212" s="1013">
        <f>SUMIFS('BD CONTRATOS 15 NOV'!P:P,'BD CONTRATOS 15 NOV'!I:I,VS!A212,'BD CONTRATOS 15 NOV'!K:K,"ETIQUETADO")</f>
        <v>0</v>
      </c>
      <c r="J212" s="1013">
        <f>SUMIFS('BD CONTRATOS 15 NOV'!P:P,'BD CONTRATOS 15 NOV'!I:I,VS!A212,'BD CONTRATOS 15 NOV'!K:K,"RECURSO FISCAL")</f>
        <v>0</v>
      </c>
      <c r="K212" s="1012">
        <f>SUMIFS('BD CONTRATOS 15 NOV'!P:P,'BD CONTRATOS 15 NOV'!I:I,VS!A212)</f>
        <v>0</v>
      </c>
      <c r="L212" s="554"/>
      <c r="M212" s="1035" t="e">
        <f>SUMIFS(#REF!,#REF!,VS!A212)</f>
        <v>#REF!</v>
      </c>
      <c r="N212" s="1013">
        <f t="shared" si="22"/>
        <v>20800</v>
      </c>
      <c r="O212" s="1012">
        <v>20800</v>
      </c>
      <c r="P212" s="683"/>
      <c r="Q212" s="1035" t="e">
        <f t="shared" si="19"/>
        <v>#REF!</v>
      </c>
    </row>
    <row r="213" spans="1:17" x14ac:dyDescent="0.25">
      <c r="A213" s="1010" t="str">
        <f t="shared" si="21"/>
        <v>392001</v>
      </c>
      <c r="B213" s="1011" t="s">
        <v>3422</v>
      </c>
      <c r="C213" s="1012">
        <v>3000000.0000000005</v>
      </c>
      <c r="D213" s="1012" t="e">
        <f>SUMIF(#REF!,VS!A213,#REF!)</f>
        <v>#REF!</v>
      </c>
      <c r="E213" s="1012" t="e">
        <f>SUMIF(#REF!,VS!A213,#REF!)</f>
        <v>#REF!</v>
      </c>
      <c r="F213" s="1012" t="e">
        <f t="shared" si="20"/>
        <v>#REF!</v>
      </c>
      <c r="G213" s="687"/>
      <c r="H213" s="1012">
        <f>SUMIFS('BD CONTRATOS 15 NOV'!P:P,'BD CONTRATOS 15 NOV'!I:I,VS!A213,'BD CONTRATOS 15 NOV'!K:K,"RAMO 28")</f>
        <v>0</v>
      </c>
      <c r="I213" s="1013">
        <f>SUMIFS('BD CONTRATOS 15 NOV'!P:P,'BD CONTRATOS 15 NOV'!I:I,VS!A213,'BD CONTRATOS 15 NOV'!K:K,"ETIQUETADO")</f>
        <v>0</v>
      </c>
      <c r="J213" s="1013">
        <f>SUMIFS('BD CONTRATOS 15 NOV'!P:P,'BD CONTRATOS 15 NOV'!I:I,VS!A213,'BD CONTRATOS 15 NOV'!K:K,"RECURSO FISCAL")</f>
        <v>0</v>
      </c>
      <c r="K213" s="1012">
        <f>SUMIFS('BD CONTRATOS 15 NOV'!P:P,'BD CONTRATOS 15 NOV'!I:I,VS!A213)</f>
        <v>0</v>
      </c>
      <c r="L213" s="554"/>
      <c r="M213" s="1035" t="e">
        <f>SUMIFS(#REF!,#REF!,VS!A213)</f>
        <v>#REF!</v>
      </c>
      <c r="N213" s="1013">
        <f t="shared" si="22"/>
        <v>3120000.0000000005</v>
      </c>
      <c r="O213" s="1012">
        <v>3120000.0000000005</v>
      </c>
      <c r="P213" s="683"/>
      <c r="Q213" s="1035" t="e">
        <f t="shared" si="19"/>
        <v>#REF!</v>
      </c>
    </row>
    <row r="214" spans="1:17" x14ac:dyDescent="0.25">
      <c r="A214" s="1010" t="str">
        <f t="shared" si="21"/>
        <v>392002</v>
      </c>
      <c r="B214" s="1011" t="s">
        <v>3423</v>
      </c>
      <c r="C214" s="1012">
        <v>166443.94</v>
      </c>
      <c r="D214" s="1012" t="e">
        <f>SUMIF(#REF!,VS!A214,#REF!)</f>
        <v>#REF!</v>
      </c>
      <c r="E214" s="1012" t="e">
        <f>SUMIF(#REF!,VS!A214,#REF!)</f>
        <v>#REF!</v>
      </c>
      <c r="F214" s="1012" t="e">
        <f t="shared" si="20"/>
        <v>#REF!</v>
      </c>
      <c r="G214" s="687"/>
      <c r="H214" s="1012">
        <f>SUMIFS('BD CONTRATOS 15 NOV'!P:P,'BD CONTRATOS 15 NOV'!I:I,VS!A214,'BD CONTRATOS 15 NOV'!K:K,"RAMO 28")</f>
        <v>0</v>
      </c>
      <c r="I214" s="1013">
        <f>SUMIFS('BD CONTRATOS 15 NOV'!P:P,'BD CONTRATOS 15 NOV'!I:I,VS!A214,'BD CONTRATOS 15 NOV'!K:K,"ETIQUETADO")</f>
        <v>0</v>
      </c>
      <c r="J214" s="1013">
        <f>SUMIFS('BD CONTRATOS 15 NOV'!P:P,'BD CONTRATOS 15 NOV'!I:I,VS!A214,'BD CONTRATOS 15 NOV'!K:K,"RECURSO FISCAL")</f>
        <v>0</v>
      </c>
      <c r="K214" s="1012">
        <f>SUMIFS('BD CONTRATOS 15 NOV'!P:P,'BD CONTRATOS 15 NOV'!I:I,VS!A214)</f>
        <v>0</v>
      </c>
      <c r="L214" s="554"/>
      <c r="M214" s="1035" t="e">
        <f>SUMIFS(#REF!,#REF!,VS!A214)</f>
        <v>#REF!</v>
      </c>
      <c r="N214" s="1013">
        <f t="shared" si="22"/>
        <v>173101.69760000001</v>
      </c>
      <c r="O214" s="1012">
        <v>173101.7</v>
      </c>
      <c r="P214" s="683"/>
      <c r="Q214" s="1035" t="e">
        <f t="shared" si="19"/>
        <v>#REF!</v>
      </c>
    </row>
    <row r="215" spans="1:17" x14ac:dyDescent="0.25">
      <c r="A215" s="1010" t="str">
        <f t="shared" si="21"/>
        <v>392003</v>
      </c>
      <c r="B215" s="1011" t="s">
        <v>3424</v>
      </c>
      <c r="C215" s="1012">
        <v>2163780.17</v>
      </c>
      <c r="D215" s="1012" t="e">
        <f>SUMIF(#REF!,VS!A215,#REF!)</f>
        <v>#REF!</v>
      </c>
      <c r="E215" s="1012" t="e">
        <f>SUMIF(#REF!,VS!A215,#REF!)</f>
        <v>#REF!</v>
      </c>
      <c r="F215" s="1012" t="e">
        <f t="shared" si="20"/>
        <v>#REF!</v>
      </c>
      <c r="G215" s="687"/>
      <c r="H215" s="1012">
        <f>SUMIFS('BD CONTRATOS 15 NOV'!P:P,'BD CONTRATOS 15 NOV'!I:I,VS!A215,'BD CONTRATOS 15 NOV'!K:K,"RAMO 28")</f>
        <v>0</v>
      </c>
      <c r="I215" s="1013">
        <f>SUMIFS('BD CONTRATOS 15 NOV'!P:P,'BD CONTRATOS 15 NOV'!I:I,VS!A215,'BD CONTRATOS 15 NOV'!K:K,"ETIQUETADO")</f>
        <v>0</v>
      </c>
      <c r="J215" s="1013">
        <f>SUMIFS('BD CONTRATOS 15 NOV'!P:P,'BD CONTRATOS 15 NOV'!I:I,VS!A215,'BD CONTRATOS 15 NOV'!K:K,"RECURSO FISCAL")</f>
        <v>0</v>
      </c>
      <c r="K215" s="1012">
        <f>SUMIFS('BD CONTRATOS 15 NOV'!P:P,'BD CONTRATOS 15 NOV'!I:I,VS!A215)</f>
        <v>0</v>
      </c>
      <c r="L215" s="554"/>
      <c r="M215" s="1035" t="e">
        <f>SUMIFS(#REF!,#REF!,VS!A215)</f>
        <v>#REF!</v>
      </c>
      <c r="N215" s="1013">
        <f t="shared" si="22"/>
        <v>2250331.3767999997</v>
      </c>
      <c r="O215" s="1012">
        <v>2250331.38</v>
      </c>
      <c r="P215" s="683"/>
      <c r="Q215" s="1035" t="e">
        <f t="shared" si="19"/>
        <v>#REF!</v>
      </c>
    </row>
    <row r="216" spans="1:17" x14ac:dyDescent="0.25">
      <c r="A216" s="1010" t="str">
        <f t="shared" si="21"/>
        <v>394001</v>
      </c>
      <c r="B216" s="1011" t="s">
        <v>3425</v>
      </c>
      <c r="C216" s="1012">
        <v>25582094.659999996</v>
      </c>
      <c r="D216" s="1012" t="e">
        <f>SUMIF(#REF!,VS!A216,#REF!)</f>
        <v>#REF!</v>
      </c>
      <c r="E216" s="1012" t="e">
        <f>SUMIF(#REF!,VS!A216,#REF!)</f>
        <v>#REF!</v>
      </c>
      <c r="F216" s="1012" t="e">
        <f t="shared" si="20"/>
        <v>#REF!</v>
      </c>
      <c r="G216" s="687"/>
      <c r="H216" s="1012">
        <f>SUMIFS('BD CONTRATOS 15 NOV'!P:P,'BD CONTRATOS 15 NOV'!I:I,VS!A216,'BD CONTRATOS 15 NOV'!K:K,"RAMO 28")</f>
        <v>0</v>
      </c>
      <c r="I216" s="1013">
        <f>SUMIFS('BD CONTRATOS 15 NOV'!P:P,'BD CONTRATOS 15 NOV'!I:I,VS!A216,'BD CONTRATOS 15 NOV'!K:K,"ETIQUETADO")</f>
        <v>0</v>
      </c>
      <c r="J216" s="1013">
        <f>SUMIFS('BD CONTRATOS 15 NOV'!P:P,'BD CONTRATOS 15 NOV'!I:I,VS!A216,'BD CONTRATOS 15 NOV'!K:K,"RECURSO FISCAL")</f>
        <v>0</v>
      </c>
      <c r="K216" s="1012">
        <f>SUMIFS('BD CONTRATOS 15 NOV'!P:P,'BD CONTRATOS 15 NOV'!I:I,VS!A216)</f>
        <v>0</v>
      </c>
      <c r="L216" s="554"/>
      <c r="M216" s="1035" t="e">
        <f>SUMIFS(#REF!,#REF!,VS!A216)</f>
        <v>#REF!</v>
      </c>
      <c r="N216" s="1013">
        <f t="shared" si="22"/>
        <v>26605378.446399998</v>
      </c>
      <c r="O216" s="1012">
        <v>30000000</v>
      </c>
      <c r="P216" s="683"/>
      <c r="Q216" s="1035" t="e">
        <f t="shared" si="19"/>
        <v>#REF!</v>
      </c>
    </row>
    <row r="217" spans="1:17" x14ac:dyDescent="0.25">
      <c r="A217" s="1010" t="str">
        <f t="shared" si="21"/>
        <v>394002</v>
      </c>
      <c r="B217" s="1011" t="s">
        <v>3426</v>
      </c>
      <c r="C217" s="1012">
        <v>80166.97</v>
      </c>
      <c r="D217" s="1012" t="e">
        <f>SUMIF(#REF!,VS!A217,#REF!)</f>
        <v>#REF!</v>
      </c>
      <c r="E217" s="1012" t="e">
        <f>SUMIF(#REF!,VS!A217,#REF!)</f>
        <v>#REF!</v>
      </c>
      <c r="F217" s="1012" t="e">
        <f t="shared" si="20"/>
        <v>#REF!</v>
      </c>
      <c r="G217" s="687"/>
      <c r="H217" s="1012">
        <f>SUMIFS('BD CONTRATOS 15 NOV'!P:P,'BD CONTRATOS 15 NOV'!I:I,VS!A217,'BD CONTRATOS 15 NOV'!K:K,"RAMO 28")</f>
        <v>0</v>
      </c>
      <c r="I217" s="1013">
        <f>SUMIFS('BD CONTRATOS 15 NOV'!P:P,'BD CONTRATOS 15 NOV'!I:I,VS!A217,'BD CONTRATOS 15 NOV'!K:K,"ETIQUETADO")</f>
        <v>0</v>
      </c>
      <c r="J217" s="1013">
        <f>SUMIFS('BD CONTRATOS 15 NOV'!P:P,'BD CONTRATOS 15 NOV'!I:I,VS!A217,'BD CONTRATOS 15 NOV'!K:K,"RECURSO FISCAL")</f>
        <v>0</v>
      </c>
      <c r="K217" s="1012">
        <f>SUMIFS('BD CONTRATOS 15 NOV'!P:P,'BD CONTRATOS 15 NOV'!I:I,VS!A217)</f>
        <v>0</v>
      </c>
      <c r="L217" s="554"/>
      <c r="M217" s="1035" t="e">
        <f>SUMIFS(#REF!,#REF!,VS!A217)</f>
        <v>#REF!</v>
      </c>
      <c r="N217" s="1013">
        <f t="shared" si="22"/>
        <v>83373.648799999995</v>
      </c>
      <c r="O217" s="1012">
        <v>278176.10000000003</v>
      </c>
      <c r="P217" s="683"/>
      <c r="Q217" s="1035" t="e">
        <f t="shared" si="19"/>
        <v>#REF!</v>
      </c>
    </row>
    <row r="218" spans="1:17" x14ac:dyDescent="0.25">
      <c r="A218" s="1010" t="str">
        <f t="shared" si="21"/>
        <v>395001</v>
      </c>
      <c r="B218" s="1011" t="s">
        <v>3427</v>
      </c>
      <c r="C218" s="1012">
        <v>4706515.46</v>
      </c>
      <c r="D218" s="1012" t="e">
        <f>SUMIF(#REF!,VS!A218,#REF!)</f>
        <v>#REF!</v>
      </c>
      <c r="E218" s="1012" t="e">
        <f>SUMIF(#REF!,VS!A218,#REF!)</f>
        <v>#REF!</v>
      </c>
      <c r="F218" s="1012" t="e">
        <f t="shared" si="20"/>
        <v>#REF!</v>
      </c>
      <c r="G218" s="687"/>
      <c r="H218" s="1012">
        <f>SUMIFS('BD CONTRATOS 15 NOV'!P:P,'BD CONTRATOS 15 NOV'!I:I,VS!A218,'BD CONTRATOS 15 NOV'!K:K,"RAMO 28")</f>
        <v>0</v>
      </c>
      <c r="I218" s="1013">
        <f>SUMIFS('BD CONTRATOS 15 NOV'!P:P,'BD CONTRATOS 15 NOV'!I:I,VS!A218,'BD CONTRATOS 15 NOV'!K:K,"ETIQUETADO")</f>
        <v>0</v>
      </c>
      <c r="J218" s="1013">
        <f>SUMIFS('BD CONTRATOS 15 NOV'!P:P,'BD CONTRATOS 15 NOV'!I:I,VS!A218,'BD CONTRATOS 15 NOV'!K:K,"RECURSO FISCAL")</f>
        <v>0</v>
      </c>
      <c r="K218" s="1012">
        <f>SUMIFS('BD CONTRATOS 15 NOV'!P:P,'BD CONTRATOS 15 NOV'!I:I,VS!A218)</f>
        <v>0</v>
      </c>
      <c r="L218" s="554"/>
      <c r="M218" s="1035" t="e">
        <f>SUMIFS(#REF!,#REF!,VS!A218)</f>
        <v>#REF!</v>
      </c>
      <c r="N218" s="1013">
        <f t="shared" si="22"/>
        <v>4894776.0784</v>
      </c>
      <c r="O218" s="1012">
        <v>4894776.08</v>
      </c>
      <c r="P218" s="683"/>
      <c r="Q218" s="1035" t="e">
        <f t="shared" si="19"/>
        <v>#REF!</v>
      </c>
    </row>
    <row r="219" spans="1:17" x14ac:dyDescent="0.25">
      <c r="A219" s="1010" t="str">
        <f t="shared" si="21"/>
        <v>395002</v>
      </c>
      <c r="B219" s="1011" t="s">
        <v>3428</v>
      </c>
      <c r="C219" s="1012">
        <v>0</v>
      </c>
      <c r="D219" s="1012" t="e">
        <f>SUMIF(#REF!,VS!A219,#REF!)</f>
        <v>#REF!</v>
      </c>
      <c r="E219" s="1012" t="e">
        <f>SUMIF(#REF!,VS!A219,#REF!)</f>
        <v>#REF!</v>
      </c>
      <c r="F219" s="1012" t="e">
        <f t="shared" si="20"/>
        <v>#REF!</v>
      </c>
      <c r="G219" s="687"/>
      <c r="H219" s="1012">
        <f>SUMIFS('BD CONTRATOS 15 NOV'!P:P,'BD CONTRATOS 15 NOV'!I:I,VS!A219,'BD CONTRATOS 15 NOV'!K:K,"RAMO 28")</f>
        <v>0</v>
      </c>
      <c r="I219" s="1013">
        <f>SUMIFS('BD CONTRATOS 15 NOV'!P:P,'BD CONTRATOS 15 NOV'!I:I,VS!A219,'BD CONTRATOS 15 NOV'!K:K,"ETIQUETADO")</f>
        <v>0</v>
      </c>
      <c r="J219" s="1013">
        <f>SUMIFS('BD CONTRATOS 15 NOV'!P:P,'BD CONTRATOS 15 NOV'!I:I,VS!A219,'BD CONTRATOS 15 NOV'!K:K,"RECURSO FISCAL")</f>
        <v>0</v>
      </c>
      <c r="K219" s="1012">
        <f>SUMIFS('BD CONTRATOS 15 NOV'!P:P,'BD CONTRATOS 15 NOV'!I:I,VS!A219)</f>
        <v>0</v>
      </c>
      <c r="L219" s="554"/>
      <c r="M219" s="1035" t="e">
        <f>SUMIFS(#REF!,#REF!,VS!A219)</f>
        <v>#REF!</v>
      </c>
      <c r="N219" s="1013">
        <f t="shared" si="22"/>
        <v>0</v>
      </c>
      <c r="O219" s="1012">
        <v>0</v>
      </c>
      <c r="P219" s="683"/>
      <c r="Q219" s="1035" t="e">
        <f t="shared" si="19"/>
        <v>#REF!</v>
      </c>
    </row>
    <row r="220" spans="1:17" x14ac:dyDescent="0.25">
      <c r="A220" s="1010" t="str">
        <f t="shared" si="21"/>
        <v>395003</v>
      </c>
      <c r="B220" s="1011" t="s">
        <v>3429</v>
      </c>
      <c r="C220" s="1012">
        <v>335798.72</v>
      </c>
      <c r="D220" s="1012" t="e">
        <f>SUMIF(#REF!,VS!A220,#REF!)</f>
        <v>#REF!</v>
      </c>
      <c r="E220" s="1012" t="e">
        <f>SUMIF(#REF!,VS!A220,#REF!)</f>
        <v>#REF!</v>
      </c>
      <c r="F220" s="1012" t="e">
        <f t="shared" si="20"/>
        <v>#REF!</v>
      </c>
      <c r="G220" s="687"/>
      <c r="H220" s="1012">
        <f>SUMIFS('BD CONTRATOS 15 NOV'!P:P,'BD CONTRATOS 15 NOV'!I:I,VS!A220,'BD CONTRATOS 15 NOV'!K:K,"RAMO 28")</f>
        <v>0</v>
      </c>
      <c r="I220" s="1013">
        <f>SUMIFS('BD CONTRATOS 15 NOV'!P:P,'BD CONTRATOS 15 NOV'!I:I,VS!A220,'BD CONTRATOS 15 NOV'!K:K,"ETIQUETADO")</f>
        <v>0</v>
      </c>
      <c r="J220" s="1013">
        <f>SUMIFS('BD CONTRATOS 15 NOV'!P:P,'BD CONTRATOS 15 NOV'!I:I,VS!A220,'BD CONTRATOS 15 NOV'!K:K,"RECURSO FISCAL")</f>
        <v>0</v>
      </c>
      <c r="K220" s="1012">
        <f>SUMIFS('BD CONTRATOS 15 NOV'!P:P,'BD CONTRATOS 15 NOV'!I:I,VS!A220)</f>
        <v>0</v>
      </c>
      <c r="L220" s="554"/>
      <c r="M220" s="1035" t="e">
        <f>SUMIFS(#REF!,#REF!,VS!A220)</f>
        <v>#REF!</v>
      </c>
      <c r="N220" s="1013">
        <f t="shared" si="22"/>
        <v>349230.66879999998</v>
      </c>
      <c r="O220" s="1012">
        <v>349230.67</v>
      </c>
      <c r="P220" s="683"/>
      <c r="Q220" s="1035" t="e">
        <f t="shared" si="19"/>
        <v>#REF!</v>
      </c>
    </row>
    <row r="221" spans="1:17" x14ac:dyDescent="0.25">
      <c r="A221" s="1010" t="str">
        <f t="shared" si="21"/>
        <v>396002</v>
      </c>
      <c r="B221" s="1011" t="s">
        <v>3430</v>
      </c>
      <c r="C221" s="1012">
        <v>0</v>
      </c>
      <c r="D221" s="1012" t="e">
        <f>SUMIF(#REF!,VS!A221,#REF!)</f>
        <v>#REF!</v>
      </c>
      <c r="E221" s="1012" t="e">
        <f>SUMIF(#REF!,VS!A221,#REF!)</f>
        <v>#REF!</v>
      </c>
      <c r="F221" s="1012" t="e">
        <f t="shared" si="20"/>
        <v>#REF!</v>
      </c>
      <c r="G221" s="687"/>
      <c r="H221" s="1012">
        <f>SUMIFS('BD CONTRATOS 15 NOV'!P:P,'BD CONTRATOS 15 NOV'!I:I,VS!A221,'BD CONTRATOS 15 NOV'!K:K,"RAMO 28")</f>
        <v>0</v>
      </c>
      <c r="I221" s="1013">
        <f>SUMIFS('BD CONTRATOS 15 NOV'!P:P,'BD CONTRATOS 15 NOV'!I:I,VS!A221,'BD CONTRATOS 15 NOV'!K:K,"ETIQUETADO")</f>
        <v>0</v>
      </c>
      <c r="J221" s="1013">
        <f>SUMIFS('BD CONTRATOS 15 NOV'!P:P,'BD CONTRATOS 15 NOV'!I:I,VS!A221,'BD CONTRATOS 15 NOV'!K:K,"RECURSO FISCAL")</f>
        <v>0</v>
      </c>
      <c r="K221" s="1012">
        <f>SUMIFS('BD CONTRATOS 15 NOV'!P:P,'BD CONTRATOS 15 NOV'!I:I,VS!A221)</f>
        <v>0</v>
      </c>
      <c r="L221" s="554"/>
      <c r="M221" s="1035" t="e">
        <f>SUMIFS(#REF!,#REF!,VS!A221)</f>
        <v>#REF!</v>
      </c>
      <c r="N221" s="1013">
        <f t="shared" si="22"/>
        <v>0</v>
      </c>
      <c r="O221" s="1012">
        <v>0</v>
      </c>
      <c r="P221" s="683"/>
      <c r="Q221" s="1035" t="e">
        <f t="shared" si="19"/>
        <v>#REF!</v>
      </c>
    </row>
    <row r="222" spans="1:17" x14ac:dyDescent="0.25">
      <c r="A222" s="1010" t="str">
        <f t="shared" si="21"/>
        <v>398001</v>
      </c>
      <c r="B222" s="1011" t="s">
        <v>3431</v>
      </c>
      <c r="C222" s="1012">
        <v>48631217.779999994</v>
      </c>
      <c r="D222" s="1012" t="e">
        <f>SUMIF(#REF!,VS!A222,#REF!)</f>
        <v>#REF!</v>
      </c>
      <c r="E222" s="1012" t="e">
        <f>SUMIF(#REF!,VS!A222,#REF!)</f>
        <v>#REF!</v>
      </c>
      <c r="F222" s="1012" t="e">
        <f t="shared" si="20"/>
        <v>#REF!</v>
      </c>
      <c r="G222" s="687"/>
      <c r="H222" s="1012">
        <f>SUMIFS('BD CONTRATOS 15 NOV'!P:P,'BD CONTRATOS 15 NOV'!I:I,VS!A222,'BD CONTRATOS 15 NOV'!K:K,"RAMO 28")</f>
        <v>0</v>
      </c>
      <c r="I222" s="1013">
        <f>SUMIFS('BD CONTRATOS 15 NOV'!P:P,'BD CONTRATOS 15 NOV'!I:I,VS!A222,'BD CONTRATOS 15 NOV'!K:K,"ETIQUETADO")</f>
        <v>0</v>
      </c>
      <c r="J222" s="1013">
        <f>SUMIFS('BD CONTRATOS 15 NOV'!P:P,'BD CONTRATOS 15 NOV'!I:I,VS!A222,'BD CONTRATOS 15 NOV'!K:K,"RECURSO FISCAL")</f>
        <v>0</v>
      </c>
      <c r="K222" s="1012">
        <f>SUMIFS('BD CONTRATOS 15 NOV'!P:P,'BD CONTRATOS 15 NOV'!I:I,VS!A222)</f>
        <v>0</v>
      </c>
      <c r="L222" s="554"/>
      <c r="M222" s="1035" t="e">
        <f>SUMIFS(#REF!,#REF!,VS!A222)</f>
        <v>#REF!</v>
      </c>
      <c r="N222" s="1013">
        <f t="shared" si="22"/>
        <v>50576466.491199993</v>
      </c>
      <c r="O222" s="1012">
        <v>44838830.43</v>
      </c>
      <c r="P222" s="683"/>
      <c r="Q222" s="1035" t="e">
        <f t="shared" si="19"/>
        <v>#REF!</v>
      </c>
    </row>
    <row r="223" spans="1:17" x14ac:dyDescent="0.25">
      <c r="A223" s="1010" t="str">
        <f t="shared" si="21"/>
        <v>399001</v>
      </c>
      <c r="B223" s="1011" t="s">
        <v>3432</v>
      </c>
      <c r="C223" s="1012">
        <v>434069.65</v>
      </c>
      <c r="D223" s="1012" t="e">
        <f>SUMIF(#REF!,VS!A223,#REF!)</f>
        <v>#REF!</v>
      </c>
      <c r="E223" s="1012" t="e">
        <f>SUMIF(#REF!,VS!A223,#REF!)</f>
        <v>#REF!</v>
      </c>
      <c r="F223" s="1012" t="e">
        <f t="shared" si="20"/>
        <v>#REF!</v>
      </c>
      <c r="G223" s="687"/>
      <c r="H223" s="1012">
        <f>SUMIFS('BD CONTRATOS 15 NOV'!P:P,'BD CONTRATOS 15 NOV'!I:I,VS!A223,'BD CONTRATOS 15 NOV'!K:K,"RAMO 28")</f>
        <v>0</v>
      </c>
      <c r="I223" s="1013">
        <f>SUMIFS('BD CONTRATOS 15 NOV'!P:P,'BD CONTRATOS 15 NOV'!I:I,VS!A223,'BD CONTRATOS 15 NOV'!K:K,"ETIQUETADO")</f>
        <v>0</v>
      </c>
      <c r="J223" s="1013">
        <f>SUMIFS('BD CONTRATOS 15 NOV'!P:P,'BD CONTRATOS 15 NOV'!I:I,VS!A223,'BD CONTRATOS 15 NOV'!K:K,"RECURSO FISCAL")</f>
        <v>350400</v>
      </c>
      <c r="K223" s="1012">
        <f>SUMIFS('BD CONTRATOS 15 NOV'!P:P,'BD CONTRATOS 15 NOV'!I:I,VS!A223)</f>
        <v>350400</v>
      </c>
      <c r="L223" s="554"/>
      <c r="M223" s="1035" t="e">
        <f>SUMIFS(#REF!,#REF!,VS!A223)</f>
        <v>#REF!</v>
      </c>
      <c r="N223" s="1013">
        <f t="shared" si="22"/>
        <v>451432.43600000005</v>
      </c>
      <c r="O223" s="1012">
        <v>451432.44</v>
      </c>
      <c r="P223" s="683"/>
      <c r="Q223" s="1035" t="e">
        <f t="shared" si="19"/>
        <v>#REF!</v>
      </c>
    </row>
    <row r="224" spans="1:17" x14ac:dyDescent="0.25">
      <c r="A224" s="1010" t="str">
        <f t="shared" si="21"/>
        <v>399002</v>
      </c>
      <c r="B224" s="1011" t="s">
        <v>3433</v>
      </c>
      <c r="C224" s="1012">
        <v>0</v>
      </c>
      <c r="D224" s="1012" t="e">
        <f>SUMIF(#REF!,VS!A224,#REF!)</f>
        <v>#REF!</v>
      </c>
      <c r="E224" s="1012" t="e">
        <f>SUMIF(#REF!,VS!A224,#REF!)</f>
        <v>#REF!</v>
      </c>
      <c r="F224" s="1012" t="e">
        <f t="shared" si="20"/>
        <v>#REF!</v>
      </c>
      <c r="G224" s="687"/>
      <c r="H224" s="1012">
        <f>SUMIFS('BD CONTRATOS 15 NOV'!P:P,'BD CONTRATOS 15 NOV'!I:I,VS!A224,'BD CONTRATOS 15 NOV'!K:K,"RAMO 28")</f>
        <v>0</v>
      </c>
      <c r="I224" s="1013">
        <f>SUMIFS('BD CONTRATOS 15 NOV'!P:P,'BD CONTRATOS 15 NOV'!I:I,VS!A224,'BD CONTRATOS 15 NOV'!K:K,"ETIQUETADO")</f>
        <v>0</v>
      </c>
      <c r="J224" s="1013">
        <f>SUMIFS('BD CONTRATOS 15 NOV'!P:P,'BD CONTRATOS 15 NOV'!I:I,VS!A224,'BD CONTRATOS 15 NOV'!K:K,"RECURSO FISCAL")</f>
        <v>0</v>
      </c>
      <c r="K224" s="1012">
        <f>SUMIFS('BD CONTRATOS 15 NOV'!P:P,'BD CONTRATOS 15 NOV'!I:I,VS!A224)</f>
        <v>0</v>
      </c>
      <c r="L224" s="554"/>
      <c r="M224" s="1035" t="e">
        <f>SUMIFS(#REF!,#REF!,VS!A224)</f>
        <v>#REF!</v>
      </c>
      <c r="N224" s="1013">
        <f t="shared" si="22"/>
        <v>0</v>
      </c>
      <c r="O224" s="1012">
        <v>0</v>
      </c>
      <c r="P224" s="683"/>
      <c r="Q224" s="1035" t="e">
        <f t="shared" si="19"/>
        <v>#REF!</v>
      </c>
    </row>
    <row r="225" spans="1:19" x14ac:dyDescent="0.25">
      <c r="A225" s="1010" t="str">
        <f t="shared" si="21"/>
        <v>399005</v>
      </c>
      <c r="B225" s="1011" t="s">
        <v>3434</v>
      </c>
      <c r="C225" s="1012">
        <v>0</v>
      </c>
      <c r="D225" s="1012" t="e">
        <f>SUMIF(#REF!,VS!A225,#REF!)</f>
        <v>#REF!</v>
      </c>
      <c r="E225" s="1012" t="e">
        <f>SUMIF(#REF!,VS!A225,#REF!)</f>
        <v>#REF!</v>
      </c>
      <c r="F225" s="1012" t="e">
        <f t="shared" si="20"/>
        <v>#REF!</v>
      </c>
      <c r="G225" s="687"/>
      <c r="H225" s="1012">
        <f>SUMIFS('BD CONTRATOS 15 NOV'!P:P,'BD CONTRATOS 15 NOV'!I:I,VS!A225,'BD CONTRATOS 15 NOV'!K:K,"RAMO 28")</f>
        <v>0</v>
      </c>
      <c r="I225" s="1013">
        <f>SUMIFS('BD CONTRATOS 15 NOV'!P:P,'BD CONTRATOS 15 NOV'!I:I,VS!A225,'BD CONTRATOS 15 NOV'!K:K,"ETIQUETADO")</f>
        <v>0</v>
      </c>
      <c r="J225" s="1013">
        <f>SUMIFS('BD CONTRATOS 15 NOV'!P:P,'BD CONTRATOS 15 NOV'!I:I,VS!A225,'BD CONTRATOS 15 NOV'!K:K,"RECURSO FISCAL")</f>
        <v>0</v>
      </c>
      <c r="K225" s="1012">
        <f>SUMIFS('BD CONTRATOS 15 NOV'!P:P,'BD CONTRATOS 15 NOV'!I:I,VS!A225)</f>
        <v>0</v>
      </c>
      <c r="L225" s="554"/>
      <c r="M225" s="1035" t="e">
        <f>SUMIFS(#REF!,#REF!,VS!A225)</f>
        <v>#REF!</v>
      </c>
      <c r="N225" s="1013">
        <f t="shared" si="22"/>
        <v>0</v>
      </c>
      <c r="O225" s="1012">
        <v>0</v>
      </c>
      <c r="P225" s="683"/>
      <c r="Q225" s="1035" t="e">
        <f t="shared" si="19"/>
        <v>#REF!</v>
      </c>
    </row>
    <row r="226" spans="1:19" x14ac:dyDescent="0.25">
      <c r="A226" s="1010" t="str">
        <f t="shared" si="21"/>
        <v>399006</v>
      </c>
      <c r="B226" s="1011" t="s">
        <v>3435</v>
      </c>
      <c r="C226" s="1012">
        <v>0</v>
      </c>
      <c r="D226" s="1012" t="e">
        <f>SUMIF(#REF!,VS!A226,#REF!)</f>
        <v>#REF!</v>
      </c>
      <c r="E226" s="1012" t="e">
        <f>SUMIF(#REF!,VS!A226,#REF!)</f>
        <v>#REF!</v>
      </c>
      <c r="F226" s="1012" t="e">
        <f t="shared" si="20"/>
        <v>#REF!</v>
      </c>
      <c r="G226" s="687"/>
      <c r="H226" s="1012">
        <f>SUMIFS('BD CONTRATOS 15 NOV'!P:P,'BD CONTRATOS 15 NOV'!I:I,VS!A226,'BD CONTRATOS 15 NOV'!K:K,"RAMO 28")</f>
        <v>0</v>
      </c>
      <c r="I226" s="1013">
        <f>SUMIFS('BD CONTRATOS 15 NOV'!P:P,'BD CONTRATOS 15 NOV'!I:I,VS!A226,'BD CONTRATOS 15 NOV'!K:K,"ETIQUETADO")</f>
        <v>0</v>
      </c>
      <c r="J226" s="1013">
        <f>SUMIFS('BD CONTRATOS 15 NOV'!P:P,'BD CONTRATOS 15 NOV'!I:I,VS!A226,'BD CONTRATOS 15 NOV'!K:K,"RECURSO FISCAL")</f>
        <v>0</v>
      </c>
      <c r="K226" s="1012">
        <f>SUMIFS('BD CONTRATOS 15 NOV'!P:P,'BD CONTRATOS 15 NOV'!I:I,VS!A226)</f>
        <v>0</v>
      </c>
      <c r="L226" s="554"/>
      <c r="M226" s="1035" t="e">
        <f>SUMIFS(#REF!,#REF!,VS!A226)</f>
        <v>#REF!</v>
      </c>
      <c r="N226" s="1013">
        <f t="shared" si="22"/>
        <v>0</v>
      </c>
      <c r="O226" s="1012">
        <v>0</v>
      </c>
      <c r="P226" s="683"/>
      <c r="Q226" s="1035" t="e">
        <f t="shared" si="19"/>
        <v>#REF!</v>
      </c>
    </row>
    <row r="227" spans="1:19" x14ac:dyDescent="0.25">
      <c r="A227" s="1010" t="str">
        <f t="shared" si="21"/>
        <v>399008</v>
      </c>
      <c r="B227" s="1011" t="s">
        <v>3436</v>
      </c>
      <c r="C227" s="1012">
        <v>38173321.339999996</v>
      </c>
      <c r="D227" s="1012" t="e">
        <f>SUMIF(#REF!,VS!A227,#REF!)</f>
        <v>#REF!</v>
      </c>
      <c r="E227" s="1012" t="e">
        <f>SUMIF(#REF!,VS!A227,#REF!)</f>
        <v>#REF!</v>
      </c>
      <c r="F227" s="1012" t="e">
        <f t="shared" si="20"/>
        <v>#REF!</v>
      </c>
      <c r="G227" s="687"/>
      <c r="H227" s="1012">
        <f>SUMIFS('BD CONTRATOS 15 NOV'!P:P,'BD CONTRATOS 15 NOV'!I:I,VS!A227,'BD CONTRATOS 15 NOV'!K:K,"RAMO 28")</f>
        <v>39272727.272727273</v>
      </c>
      <c r="I227" s="1013">
        <f>SUMIFS('BD CONTRATOS 15 NOV'!P:P,'BD CONTRATOS 15 NOV'!I:I,VS!A227,'BD CONTRATOS 15 NOV'!K:K,"ETIQUETADO")</f>
        <v>0</v>
      </c>
      <c r="J227" s="1013">
        <f>SUMIFS('BD CONTRATOS 15 NOV'!P:P,'BD CONTRATOS 15 NOV'!I:I,VS!A227,'BD CONTRATOS 15 NOV'!K:K,"RECURSO FISCAL")</f>
        <v>0</v>
      </c>
      <c r="K227" s="1012">
        <f>SUMIFS('BD CONTRATOS 15 NOV'!P:P,'BD CONTRATOS 15 NOV'!I:I,VS!A227)</f>
        <v>39272727.272727273</v>
      </c>
      <c r="L227" s="554">
        <v>36000000</v>
      </c>
      <c r="M227" s="1035" t="e">
        <f>SUMIFS(#REF!,#REF!,VS!A227)</f>
        <v>#REF!</v>
      </c>
      <c r="N227" s="1013">
        <f t="shared" si="22"/>
        <v>39700254.193599999</v>
      </c>
      <c r="O227" s="1012">
        <v>36000000</v>
      </c>
      <c r="P227" s="683"/>
      <c r="Q227" s="1035" t="e">
        <f t="shared" si="19"/>
        <v>#REF!</v>
      </c>
    </row>
    <row r="228" spans="1:19" s="677" customFormat="1" ht="30" x14ac:dyDescent="0.25">
      <c r="A228" s="1006">
        <v>400000</v>
      </c>
      <c r="B228" s="1015" t="s">
        <v>3532</v>
      </c>
      <c r="C228" s="1016">
        <v>725446509.09000003</v>
      </c>
      <c r="D228" s="1016" t="e">
        <f t="shared" ref="D228:N228" si="23">SUM(D229:D265)</f>
        <v>#REF!</v>
      </c>
      <c r="E228" s="1016" t="e">
        <f t="shared" si="23"/>
        <v>#REF!</v>
      </c>
      <c r="F228" s="1016" t="e">
        <f t="shared" si="23"/>
        <v>#REF!</v>
      </c>
      <c r="G228" s="1016">
        <f t="shared" si="23"/>
        <v>0</v>
      </c>
      <c r="H228" s="1016">
        <f t="shared" si="23"/>
        <v>70954426.079999998</v>
      </c>
      <c r="I228" s="1016">
        <f t="shared" si="23"/>
        <v>0</v>
      </c>
      <c r="J228" s="1016">
        <f t="shared" si="23"/>
        <v>148000000</v>
      </c>
      <c r="K228" s="1016">
        <f t="shared" si="23"/>
        <v>218954426.07999998</v>
      </c>
      <c r="L228" s="1016">
        <f t="shared" si="23"/>
        <v>205354425.97</v>
      </c>
      <c r="M228" s="1036" t="e">
        <f t="shared" si="23"/>
        <v>#REF!</v>
      </c>
      <c r="N228" s="1016">
        <f t="shared" si="23"/>
        <v>760834369.45359993</v>
      </c>
      <c r="O228" s="1016">
        <f>SUM(O229:O265)</f>
        <v>873154262.3599999</v>
      </c>
      <c r="P228" s="1026"/>
      <c r="Q228" s="1036" t="e">
        <f>SUM(Q229:Q265)</f>
        <v>#REF!</v>
      </c>
      <c r="S228" s="1040"/>
    </row>
    <row r="229" spans="1:19" x14ac:dyDescent="0.25">
      <c r="A229" s="1010" t="str">
        <f t="shared" si="21"/>
        <v>421001</v>
      </c>
      <c r="B229" s="1011" t="s">
        <v>3437</v>
      </c>
      <c r="C229" s="1012">
        <v>8008000</v>
      </c>
      <c r="D229" s="1012" t="e">
        <f>SUMIF(#REF!,VS!A229,#REF!)</f>
        <v>#REF!</v>
      </c>
      <c r="E229" s="1012" t="e">
        <f>SUMIF(#REF!,VS!A229,#REF!)</f>
        <v>#REF!</v>
      </c>
      <c r="F229" s="1012" t="e">
        <f t="shared" si="20"/>
        <v>#REF!</v>
      </c>
      <c r="G229" s="687"/>
      <c r="H229" s="1012">
        <f>SUMIFS('BD CONTRATOS 15 NOV'!P:P,'BD CONTRATOS 15 NOV'!I:I,VS!A229,'BD CONTRATOS 15 NOV'!K:K,"RAMO 28")</f>
        <v>0</v>
      </c>
      <c r="I229" s="1013">
        <f>SUMIFS('BD CONTRATOS 15 NOV'!P:P,'BD CONTRATOS 15 NOV'!I:I,VS!A229,'BD CONTRATOS 15 NOV'!K:K,"ETIQUETADO")</f>
        <v>0</v>
      </c>
      <c r="J229" s="1013">
        <f>SUMIFS('BD CONTRATOS 15 NOV'!P:P,'BD CONTRATOS 15 NOV'!I:I,VS!A229,'BD CONTRATOS 15 NOV'!K:K,"RECURSO FISCAL")</f>
        <v>0</v>
      </c>
      <c r="K229" s="1012">
        <f>SUMIFS('BD CONTRATOS 15 NOV'!P:P,'BD CONTRATOS 15 NOV'!I:I,VS!A229)</f>
        <v>0</v>
      </c>
      <c r="L229" s="554"/>
      <c r="M229" s="1035" t="e">
        <f>SUMIFS(#REF!,#REF!,VS!A229)</f>
        <v>#REF!</v>
      </c>
      <c r="N229" s="1013">
        <f t="shared" ref="N229:N262" si="24">C229*$N$1+C229</f>
        <v>8328320</v>
      </c>
      <c r="O229" s="1012">
        <v>11508000.000000002</v>
      </c>
      <c r="P229" s="683"/>
      <c r="Q229" s="1035" t="e">
        <f t="shared" si="19"/>
        <v>#REF!</v>
      </c>
    </row>
    <row r="230" spans="1:19" x14ac:dyDescent="0.25">
      <c r="A230" s="1010" t="str">
        <f t="shared" si="21"/>
        <v>421002</v>
      </c>
      <c r="B230" s="1011" t="s">
        <v>3438</v>
      </c>
      <c r="C230" s="1012">
        <v>8840000</v>
      </c>
      <c r="D230" s="1012" t="e">
        <f>SUMIF(#REF!,VS!A230,#REF!)</f>
        <v>#REF!</v>
      </c>
      <c r="E230" s="1012" t="e">
        <f>SUMIF(#REF!,VS!A230,#REF!)</f>
        <v>#REF!</v>
      </c>
      <c r="F230" s="1012" t="e">
        <f t="shared" si="20"/>
        <v>#REF!</v>
      </c>
      <c r="G230" s="687"/>
      <c r="H230" s="1012">
        <f>SUMIFS('BD CONTRATOS 15 NOV'!P:P,'BD CONTRATOS 15 NOV'!I:I,VS!A230,'BD CONTRATOS 15 NOV'!K:K,"RAMO 28")</f>
        <v>0</v>
      </c>
      <c r="I230" s="1013">
        <f>SUMIFS('BD CONTRATOS 15 NOV'!P:P,'BD CONTRATOS 15 NOV'!I:I,VS!A230,'BD CONTRATOS 15 NOV'!K:K,"ETIQUETADO")</f>
        <v>0</v>
      </c>
      <c r="J230" s="1013">
        <f>SUMIFS('BD CONTRATOS 15 NOV'!P:P,'BD CONTRATOS 15 NOV'!I:I,VS!A230,'BD CONTRATOS 15 NOV'!K:K,"RECURSO FISCAL")</f>
        <v>0</v>
      </c>
      <c r="K230" s="1012">
        <f>SUMIFS('BD CONTRATOS 15 NOV'!P:P,'BD CONTRATOS 15 NOV'!I:I,VS!A230)</f>
        <v>0</v>
      </c>
      <c r="L230" s="554"/>
      <c r="M230" s="1035" t="e">
        <f>SUMIFS(#REF!,#REF!,VS!A230)</f>
        <v>#REF!</v>
      </c>
      <c r="N230" s="1013">
        <f t="shared" si="24"/>
        <v>9193600</v>
      </c>
      <c r="O230" s="1012">
        <v>15000000</v>
      </c>
      <c r="P230" s="683"/>
      <c r="Q230" s="1035" t="e">
        <f t="shared" si="19"/>
        <v>#REF!</v>
      </c>
    </row>
    <row r="231" spans="1:19" x14ac:dyDescent="0.25">
      <c r="A231" s="1010" t="str">
        <f t="shared" si="21"/>
        <v>421003</v>
      </c>
      <c r="B231" s="1011" t="s">
        <v>3439</v>
      </c>
      <c r="C231" s="1012">
        <v>8008000</v>
      </c>
      <c r="D231" s="1012" t="e">
        <f>SUMIF(#REF!,VS!A231,#REF!)</f>
        <v>#REF!</v>
      </c>
      <c r="E231" s="1012" t="e">
        <f>SUMIF(#REF!,VS!A231,#REF!)</f>
        <v>#REF!</v>
      </c>
      <c r="F231" s="1012" t="e">
        <f t="shared" si="20"/>
        <v>#REF!</v>
      </c>
      <c r="G231" s="687"/>
      <c r="H231" s="1012">
        <f>SUMIFS('BD CONTRATOS 15 NOV'!P:P,'BD CONTRATOS 15 NOV'!I:I,VS!A231,'BD CONTRATOS 15 NOV'!K:K,"RAMO 28")</f>
        <v>0</v>
      </c>
      <c r="I231" s="1013">
        <f>SUMIFS('BD CONTRATOS 15 NOV'!P:P,'BD CONTRATOS 15 NOV'!I:I,VS!A231,'BD CONTRATOS 15 NOV'!K:K,"ETIQUETADO")</f>
        <v>0</v>
      </c>
      <c r="J231" s="1013">
        <f>SUMIFS('BD CONTRATOS 15 NOV'!P:P,'BD CONTRATOS 15 NOV'!I:I,VS!A231,'BD CONTRATOS 15 NOV'!K:K,"RECURSO FISCAL")</f>
        <v>0</v>
      </c>
      <c r="K231" s="1012">
        <f>SUMIFS('BD CONTRATOS 15 NOV'!P:P,'BD CONTRATOS 15 NOV'!I:I,VS!A231)</f>
        <v>0</v>
      </c>
      <c r="L231" s="554"/>
      <c r="M231" s="1035" t="e">
        <f>SUMIFS(#REF!,#REF!,VS!A231)</f>
        <v>#REF!</v>
      </c>
      <c r="N231" s="1013">
        <f t="shared" si="24"/>
        <v>8328320</v>
      </c>
      <c r="O231" s="1012">
        <v>10997439.610000003</v>
      </c>
      <c r="P231" s="683"/>
      <c r="Q231" s="1035" t="e">
        <f t="shared" si="19"/>
        <v>#REF!</v>
      </c>
    </row>
    <row r="232" spans="1:19" x14ac:dyDescent="0.25">
      <c r="A232" s="1010" t="str">
        <f t="shared" si="21"/>
        <v>435001</v>
      </c>
      <c r="B232" s="1011" t="s">
        <v>3440</v>
      </c>
      <c r="C232" s="1012">
        <v>5108333.33</v>
      </c>
      <c r="D232" s="1012" t="e">
        <f>SUMIF(#REF!,VS!A232,#REF!)</f>
        <v>#REF!</v>
      </c>
      <c r="E232" s="1012" t="e">
        <f>SUMIF(#REF!,VS!A232,#REF!)</f>
        <v>#REF!</v>
      </c>
      <c r="F232" s="1012" t="e">
        <f t="shared" si="20"/>
        <v>#REF!</v>
      </c>
      <c r="G232" s="687"/>
      <c r="H232" s="1012">
        <f>SUMIFS('BD CONTRATOS 15 NOV'!P:P,'BD CONTRATOS 15 NOV'!I:I,VS!A232,'BD CONTRATOS 15 NOV'!K:K,"RAMO 28")</f>
        <v>0</v>
      </c>
      <c r="I232" s="1013">
        <f>SUMIFS('BD CONTRATOS 15 NOV'!P:P,'BD CONTRATOS 15 NOV'!I:I,VS!A232,'BD CONTRATOS 15 NOV'!K:K,"ETIQUETADO")</f>
        <v>0</v>
      </c>
      <c r="J232" s="1013">
        <f>SUMIFS('BD CONTRATOS 15 NOV'!P:P,'BD CONTRATOS 15 NOV'!I:I,VS!A232,'BD CONTRATOS 15 NOV'!K:K,"RECURSO FISCAL")</f>
        <v>10000000</v>
      </c>
      <c r="K232" s="1012">
        <f>SUMIFS('BD CONTRATOS 15 NOV'!P:P,'BD CONTRATOS 15 NOV'!I:I,VS!A232)</f>
        <v>10000000</v>
      </c>
      <c r="L232" s="1014">
        <v>10000000</v>
      </c>
      <c r="M232" s="1035" t="e">
        <f>SUMIFS(#REF!,#REF!,VS!A232)</f>
        <v>#REF!</v>
      </c>
      <c r="N232" s="1013">
        <f t="shared" si="24"/>
        <v>5312666.6632000003</v>
      </c>
      <c r="O232" s="1012">
        <v>10000000</v>
      </c>
      <c r="P232" s="683"/>
      <c r="Q232" s="1035" t="e">
        <f t="shared" si="19"/>
        <v>#REF!</v>
      </c>
    </row>
    <row r="233" spans="1:19" x14ac:dyDescent="0.25">
      <c r="A233" s="1010" t="str">
        <f t="shared" si="21"/>
        <v>441001</v>
      </c>
      <c r="B233" s="1011" t="s">
        <v>3441</v>
      </c>
      <c r="C233" s="1012">
        <v>6000000</v>
      </c>
      <c r="D233" s="1012" t="e">
        <f>SUMIF(#REF!,VS!A233,#REF!)</f>
        <v>#REF!</v>
      </c>
      <c r="E233" s="1012" t="e">
        <f>SUMIF(#REF!,VS!A233,#REF!)</f>
        <v>#REF!</v>
      </c>
      <c r="F233" s="1012" t="e">
        <f t="shared" si="20"/>
        <v>#REF!</v>
      </c>
      <c r="G233" s="687"/>
      <c r="H233" s="1012">
        <f>SUMIFS('BD CONTRATOS 15 NOV'!P:P,'BD CONTRATOS 15 NOV'!I:I,VS!A233,'BD CONTRATOS 15 NOV'!K:K,"RAMO 28")</f>
        <v>0</v>
      </c>
      <c r="I233" s="1013">
        <f>SUMIFS('BD CONTRATOS 15 NOV'!P:P,'BD CONTRATOS 15 NOV'!I:I,VS!A233,'BD CONTRATOS 15 NOV'!K:K,"ETIQUETADO")</f>
        <v>0</v>
      </c>
      <c r="J233" s="1013">
        <f>SUMIFS('BD CONTRATOS 15 NOV'!P:P,'BD CONTRATOS 15 NOV'!I:I,VS!A233,'BD CONTRATOS 15 NOV'!K:K,"RECURSO FISCAL")</f>
        <v>0</v>
      </c>
      <c r="K233" s="1012">
        <f>SUMIFS('BD CONTRATOS 15 NOV'!P:P,'BD CONTRATOS 15 NOV'!I:I,VS!A233)</f>
        <v>0</v>
      </c>
      <c r="L233" s="554"/>
      <c r="M233" s="1035" t="e">
        <f>SUMIFS(#REF!,#REF!,VS!A233)</f>
        <v>#REF!</v>
      </c>
      <c r="N233" s="1013">
        <f t="shared" si="24"/>
        <v>6240000</v>
      </c>
      <c r="O233" s="1012">
        <v>6240000</v>
      </c>
      <c r="P233" s="683"/>
      <c r="Q233" s="1035" t="e">
        <f t="shared" si="19"/>
        <v>#REF!</v>
      </c>
    </row>
    <row r="234" spans="1:19" x14ac:dyDescent="0.25">
      <c r="A234" s="1010" t="str">
        <f t="shared" si="21"/>
        <v>441002</v>
      </c>
      <c r="B234" s="1011" t="s">
        <v>3442</v>
      </c>
      <c r="C234" s="1012">
        <v>1287655.7999999998</v>
      </c>
      <c r="D234" s="1012" t="e">
        <f>SUMIF(#REF!,VS!A234,#REF!)</f>
        <v>#REF!</v>
      </c>
      <c r="E234" s="1012" t="e">
        <f>SUMIF(#REF!,VS!A234,#REF!)</f>
        <v>#REF!</v>
      </c>
      <c r="F234" s="1012" t="e">
        <f t="shared" si="20"/>
        <v>#REF!</v>
      </c>
      <c r="G234" s="687"/>
      <c r="H234" s="1012">
        <f>SUMIFS('BD CONTRATOS 15 NOV'!P:P,'BD CONTRATOS 15 NOV'!I:I,VS!A234,'BD CONTRATOS 15 NOV'!K:K,"RAMO 28")</f>
        <v>0</v>
      </c>
      <c r="I234" s="1013">
        <f>SUMIFS('BD CONTRATOS 15 NOV'!P:P,'BD CONTRATOS 15 NOV'!I:I,VS!A234,'BD CONTRATOS 15 NOV'!K:K,"ETIQUETADO")</f>
        <v>0</v>
      </c>
      <c r="J234" s="1013">
        <f>SUMIFS('BD CONTRATOS 15 NOV'!P:P,'BD CONTRATOS 15 NOV'!I:I,VS!A234,'BD CONTRATOS 15 NOV'!K:K,"RECURSO FISCAL")</f>
        <v>0</v>
      </c>
      <c r="K234" s="1012">
        <f>SUMIFS('BD CONTRATOS 15 NOV'!P:P,'BD CONTRATOS 15 NOV'!I:I,VS!A234)</f>
        <v>0</v>
      </c>
      <c r="L234" s="554">
        <v>7280000</v>
      </c>
      <c r="M234" s="1035" t="e">
        <f>SUMIFS(#REF!,#REF!,VS!A234)</f>
        <v>#REF!</v>
      </c>
      <c r="N234" s="1013">
        <f t="shared" si="24"/>
        <v>1339162.0319999999</v>
      </c>
      <c r="O234" s="1012">
        <v>1740910.64</v>
      </c>
      <c r="P234" s="683"/>
      <c r="Q234" s="1035" t="e">
        <f t="shared" si="19"/>
        <v>#REF!</v>
      </c>
    </row>
    <row r="235" spans="1:19" x14ac:dyDescent="0.25">
      <c r="A235" s="1010" t="str">
        <f t="shared" si="21"/>
        <v>441004</v>
      </c>
      <c r="B235" s="1011" t="s">
        <v>3443</v>
      </c>
      <c r="C235" s="1012">
        <v>8791330.459999999</v>
      </c>
      <c r="D235" s="1012" t="e">
        <f>SUMIF(#REF!,VS!A235,#REF!)</f>
        <v>#REF!</v>
      </c>
      <c r="E235" s="1012" t="e">
        <f>SUMIF(#REF!,VS!A235,#REF!)</f>
        <v>#REF!</v>
      </c>
      <c r="F235" s="1012" t="e">
        <f t="shared" si="20"/>
        <v>#REF!</v>
      </c>
      <c r="G235" s="687"/>
      <c r="H235" s="1012">
        <f>SUMIFS('BD CONTRATOS 15 NOV'!P:P,'BD CONTRATOS 15 NOV'!I:I,VS!A235,'BD CONTRATOS 15 NOV'!K:K,"RAMO 28")</f>
        <v>4400000.04</v>
      </c>
      <c r="I235" s="1013">
        <f>SUMIFS('BD CONTRATOS 15 NOV'!P:P,'BD CONTRATOS 15 NOV'!I:I,VS!A235,'BD CONTRATOS 15 NOV'!K:K,"ETIQUETADO")</f>
        <v>0</v>
      </c>
      <c r="J235" s="1013">
        <f>SUMIFS('BD CONTRATOS 15 NOV'!P:P,'BD CONTRATOS 15 NOV'!I:I,VS!A235,'BD CONTRATOS 15 NOV'!K:K,"RECURSO FISCAL")</f>
        <v>0</v>
      </c>
      <c r="K235" s="1012">
        <f>SUMIFS('BD CONTRATOS 15 NOV'!P:P,'BD CONTRATOS 15 NOV'!I:I,VS!A235)</f>
        <v>4400000.04</v>
      </c>
      <c r="L235" s="1019">
        <v>1100000</v>
      </c>
      <c r="M235" s="1035" t="e">
        <f>SUMIFS(#REF!,#REF!,VS!A235)</f>
        <v>#REF!</v>
      </c>
      <c r="N235" s="1013">
        <f t="shared" si="24"/>
        <v>9142983.6783999987</v>
      </c>
      <c r="O235" s="1012">
        <v>9142983.6799999997</v>
      </c>
      <c r="P235" s="683"/>
      <c r="Q235" s="1035" t="e">
        <f t="shared" si="19"/>
        <v>#REF!</v>
      </c>
    </row>
    <row r="236" spans="1:19" x14ac:dyDescent="0.25">
      <c r="A236" s="1010" t="str">
        <f t="shared" si="21"/>
        <v>441005</v>
      </c>
      <c r="B236" s="1011" t="s">
        <v>3444</v>
      </c>
      <c r="C236" s="1012">
        <v>17103072.48</v>
      </c>
      <c r="D236" s="1012" t="e">
        <f>SUMIF(#REF!,VS!A236,#REF!)</f>
        <v>#REF!</v>
      </c>
      <c r="E236" s="1012" t="e">
        <f>SUMIF(#REF!,VS!A236,#REF!)</f>
        <v>#REF!</v>
      </c>
      <c r="F236" s="1012" t="e">
        <f t="shared" si="20"/>
        <v>#REF!</v>
      </c>
      <c r="G236" s="687"/>
      <c r="H236" s="1012">
        <f>SUMIFS('BD CONTRATOS 15 NOV'!P:P,'BD CONTRATOS 15 NOV'!I:I,VS!A236,'BD CONTRATOS 15 NOV'!K:K,"RAMO 28")</f>
        <v>0</v>
      </c>
      <c r="I236" s="1013">
        <f>SUMIFS('BD CONTRATOS 15 NOV'!P:P,'BD CONTRATOS 15 NOV'!I:I,VS!A236,'BD CONTRATOS 15 NOV'!K:K,"ETIQUETADO")</f>
        <v>0</v>
      </c>
      <c r="J236" s="1013">
        <f>SUMIFS('BD CONTRATOS 15 NOV'!P:P,'BD CONTRATOS 15 NOV'!I:I,VS!A236,'BD CONTRATOS 15 NOV'!K:K,"RECURSO FISCAL")</f>
        <v>18000000</v>
      </c>
      <c r="K236" s="1012">
        <f>SUMIFS('BD CONTRATOS 15 NOV'!P:P,'BD CONTRATOS 15 NOV'!I:I,VS!A236)</f>
        <v>18000000</v>
      </c>
      <c r="L236" s="554"/>
      <c r="M236" s="1035" t="e">
        <f>SUMIFS(#REF!,#REF!,VS!A236)</f>
        <v>#REF!</v>
      </c>
      <c r="N236" s="1013">
        <f t="shared" si="24"/>
        <v>17787195.3792</v>
      </c>
      <c r="O236" s="1012">
        <v>18000000</v>
      </c>
      <c r="P236" s="683"/>
      <c r="Q236" s="1035" t="e">
        <f t="shared" si="19"/>
        <v>#REF!</v>
      </c>
    </row>
    <row r="237" spans="1:19" x14ac:dyDescent="0.25">
      <c r="A237" s="1010" t="str">
        <f t="shared" si="21"/>
        <v>441006</v>
      </c>
      <c r="B237" s="1011" t="s">
        <v>3445</v>
      </c>
      <c r="C237" s="1012">
        <v>440899.1999999999</v>
      </c>
      <c r="D237" s="1012" t="e">
        <f>SUMIF(#REF!,VS!A237,#REF!)</f>
        <v>#REF!</v>
      </c>
      <c r="E237" s="1012" t="e">
        <f>SUMIF(#REF!,VS!A237,#REF!)</f>
        <v>#REF!</v>
      </c>
      <c r="F237" s="1012" t="e">
        <f t="shared" si="20"/>
        <v>#REF!</v>
      </c>
      <c r="G237" s="687"/>
      <c r="H237" s="1012">
        <f>SUMIFS('BD CONTRATOS 15 NOV'!P:P,'BD CONTRATOS 15 NOV'!I:I,VS!A237,'BD CONTRATOS 15 NOV'!K:K,"RAMO 28")</f>
        <v>0</v>
      </c>
      <c r="I237" s="1013">
        <f>SUMIFS('BD CONTRATOS 15 NOV'!P:P,'BD CONTRATOS 15 NOV'!I:I,VS!A237,'BD CONTRATOS 15 NOV'!K:K,"ETIQUETADO")</f>
        <v>0</v>
      </c>
      <c r="J237" s="1013">
        <f>SUMIFS('BD CONTRATOS 15 NOV'!P:P,'BD CONTRATOS 15 NOV'!I:I,VS!A237,'BD CONTRATOS 15 NOV'!K:K,"RECURSO FISCAL")</f>
        <v>120000000</v>
      </c>
      <c r="K237" s="1012">
        <f>SUMIFS('BD CONTRATOS 15 NOV'!P:P,'BD CONTRATOS 15 NOV'!I:I,VS!A237)</f>
        <v>120000000</v>
      </c>
      <c r="L237" s="1030">
        <v>120000000</v>
      </c>
      <c r="M237" s="1035" t="e">
        <f>SUMIFS(#REF!,#REF!,VS!A237)</f>
        <v>#REF!</v>
      </c>
      <c r="N237" s="1013">
        <f t="shared" si="24"/>
        <v>458535.16799999989</v>
      </c>
      <c r="O237" s="1012">
        <v>120000000</v>
      </c>
      <c r="P237" s="683"/>
      <c r="Q237" s="1035" t="e">
        <f t="shared" si="19"/>
        <v>#REF!</v>
      </c>
    </row>
    <row r="238" spans="1:19" x14ac:dyDescent="0.25">
      <c r="A238" s="1010" t="str">
        <f t="shared" si="21"/>
        <v>441009</v>
      </c>
      <c r="B238" s="1011" t="s">
        <v>3446</v>
      </c>
      <c r="C238" s="1012">
        <v>2000000</v>
      </c>
      <c r="D238" s="1012" t="e">
        <f>SUMIF(#REF!,VS!A238,#REF!)</f>
        <v>#REF!</v>
      </c>
      <c r="E238" s="1012" t="e">
        <f>SUMIF(#REF!,VS!A238,#REF!)</f>
        <v>#REF!</v>
      </c>
      <c r="F238" s="1012" t="e">
        <f t="shared" si="20"/>
        <v>#REF!</v>
      </c>
      <c r="G238" s="687"/>
      <c r="H238" s="1012">
        <f>SUMIFS('BD CONTRATOS 15 NOV'!P:P,'BD CONTRATOS 15 NOV'!I:I,VS!A238,'BD CONTRATOS 15 NOV'!K:K,"RAMO 28")</f>
        <v>0</v>
      </c>
      <c r="I238" s="1013">
        <f>SUMIFS('BD CONTRATOS 15 NOV'!P:P,'BD CONTRATOS 15 NOV'!I:I,VS!A238,'BD CONTRATOS 15 NOV'!K:K,"ETIQUETADO")</f>
        <v>0</v>
      </c>
      <c r="J238" s="1013">
        <f>SUMIFS('BD CONTRATOS 15 NOV'!P:P,'BD CONTRATOS 15 NOV'!I:I,VS!A238,'BD CONTRATOS 15 NOV'!K:K,"RECURSO FISCAL")</f>
        <v>0</v>
      </c>
      <c r="K238" s="1012">
        <f>SUMIFS('BD CONTRATOS 15 NOV'!P:P,'BD CONTRATOS 15 NOV'!I:I,VS!A238)</f>
        <v>0</v>
      </c>
      <c r="L238" s="554"/>
      <c r="M238" s="1035" t="e">
        <f>SUMIFS(#REF!,#REF!,VS!A238)</f>
        <v>#REF!</v>
      </c>
      <c r="N238" s="1013">
        <f t="shared" si="24"/>
        <v>2080000</v>
      </c>
      <c r="O238" s="1012">
        <v>2080000</v>
      </c>
      <c r="P238" s="683"/>
      <c r="Q238" s="1035" t="e">
        <f t="shared" si="19"/>
        <v>#REF!</v>
      </c>
    </row>
    <row r="239" spans="1:19" x14ac:dyDescent="0.25">
      <c r="A239" s="1010" t="str">
        <f t="shared" si="21"/>
        <v>441010</v>
      </c>
      <c r="B239" s="1011" t="s">
        <v>3447</v>
      </c>
      <c r="C239" s="1012">
        <v>5000000</v>
      </c>
      <c r="D239" s="1012" t="e">
        <f>SUMIF(#REF!,VS!A239,#REF!)</f>
        <v>#REF!</v>
      </c>
      <c r="E239" s="1012" t="e">
        <f>SUMIF(#REF!,VS!A239,#REF!)</f>
        <v>#REF!</v>
      </c>
      <c r="F239" s="1012" t="e">
        <f t="shared" si="20"/>
        <v>#REF!</v>
      </c>
      <c r="G239" s="687"/>
      <c r="H239" s="1012">
        <f>SUMIFS('BD CONTRATOS 15 NOV'!P:P,'BD CONTRATOS 15 NOV'!I:I,VS!A239,'BD CONTRATOS 15 NOV'!K:K,"RAMO 28")</f>
        <v>0</v>
      </c>
      <c r="I239" s="1013">
        <f>SUMIFS('BD CONTRATOS 15 NOV'!P:P,'BD CONTRATOS 15 NOV'!I:I,VS!A239,'BD CONTRATOS 15 NOV'!K:K,"ETIQUETADO")</f>
        <v>0</v>
      </c>
      <c r="J239" s="1013">
        <f>SUMIFS('BD CONTRATOS 15 NOV'!P:P,'BD CONTRATOS 15 NOV'!I:I,VS!A239,'BD CONTRATOS 15 NOV'!K:K,"RECURSO FISCAL")</f>
        <v>0</v>
      </c>
      <c r="K239" s="1012">
        <f>SUMIFS('BD CONTRATOS 15 NOV'!P:P,'BD CONTRATOS 15 NOV'!I:I,VS!A239)</f>
        <v>0</v>
      </c>
      <c r="L239" s="554"/>
      <c r="M239" s="1035" t="e">
        <f>SUMIFS(#REF!,#REF!,VS!A239)</f>
        <v>#REF!</v>
      </c>
      <c r="N239" s="1013">
        <f t="shared" si="24"/>
        <v>5200000</v>
      </c>
      <c r="O239" s="1012">
        <v>6240000</v>
      </c>
      <c r="P239" s="683"/>
      <c r="Q239" s="1035" t="e">
        <f t="shared" si="19"/>
        <v>#REF!</v>
      </c>
    </row>
    <row r="240" spans="1:19" x14ac:dyDescent="0.25">
      <c r="A240" s="1010" t="str">
        <f t="shared" si="21"/>
        <v>445002</v>
      </c>
      <c r="B240" s="1011" t="s">
        <v>3448</v>
      </c>
      <c r="C240" s="1012">
        <v>6225450</v>
      </c>
      <c r="D240" s="1012" t="e">
        <f>SUMIF(#REF!,VS!A240,#REF!)</f>
        <v>#REF!</v>
      </c>
      <c r="E240" s="1012" t="e">
        <f>SUMIF(#REF!,VS!A240,#REF!)</f>
        <v>#REF!</v>
      </c>
      <c r="F240" s="1012" t="e">
        <f t="shared" si="20"/>
        <v>#REF!</v>
      </c>
      <c r="G240" s="687"/>
      <c r="H240" s="1012">
        <f>SUMIFS('BD CONTRATOS 15 NOV'!P:P,'BD CONTRATOS 15 NOV'!I:I,VS!A240,'BD CONTRATOS 15 NOV'!K:K,"RAMO 28")</f>
        <v>0</v>
      </c>
      <c r="I240" s="1013">
        <f>SUMIFS('BD CONTRATOS 15 NOV'!P:P,'BD CONTRATOS 15 NOV'!I:I,VS!A240,'BD CONTRATOS 15 NOV'!K:K,"ETIQUETADO")</f>
        <v>0</v>
      </c>
      <c r="J240" s="1013">
        <f>SUMIFS('BD CONTRATOS 15 NOV'!P:P,'BD CONTRATOS 15 NOV'!I:I,VS!A240,'BD CONTRATOS 15 NOV'!K:K,"RECURSO FISCAL")</f>
        <v>0</v>
      </c>
      <c r="K240" s="1012">
        <f>SUMIFS('BD CONTRATOS 15 NOV'!P:P,'BD CONTRATOS 15 NOV'!I:I,VS!A240)</f>
        <v>0</v>
      </c>
      <c r="L240" s="554"/>
      <c r="M240" s="1035" t="e">
        <f>SUMIFS(#REF!,#REF!,VS!A240)</f>
        <v>#REF!</v>
      </c>
      <c r="N240" s="1013">
        <f t="shared" si="24"/>
        <v>6474468</v>
      </c>
      <c r="O240" s="1012">
        <v>5000000</v>
      </c>
      <c r="P240" s="683"/>
      <c r="Q240" s="1035" t="e">
        <f t="shared" si="19"/>
        <v>#REF!</v>
      </c>
    </row>
    <row r="241" spans="1:17" x14ac:dyDescent="0.25">
      <c r="A241" s="1010" t="str">
        <f t="shared" si="21"/>
        <v>445003</v>
      </c>
      <c r="B241" s="1011" t="s">
        <v>3449</v>
      </c>
      <c r="C241" s="1012">
        <v>10650000</v>
      </c>
      <c r="D241" s="1012" t="e">
        <f>SUMIF(#REF!,VS!A241,#REF!)</f>
        <v>#REF!</v>
      </c>
      <c r="E241" s="1012" t="e">
        <f>SUMIF(#REF!,VS!A241,#REF!)</f>
        <v>#REF!</v>
      </c>
      <c r="F241" s="1012" t="e">
        <f t="shared" si="20"/>
        <v>#REF!</v>
      </c>
      <c r="G241" s="687"/>
      <c r="H241" s="1012">
        <f>SUMIFS('BD CONTRATOS 15 NOV'!P:P,'BD CONTRATOS 15 NOV'!I:I,VS!A241,'BD CONTRATOS 15 NOV'!K:K,"RAMO 28")</f>
        <v>0</v>
      </c>
      <c r="I241" s="1013">
        <f>SUMIFS('BD CONTRATOS 15 NOV'!P:P,'BD CONTRATOS 15 NOV'!I:I,VS!A241,'BD CONTRATOS 15 NOV'!K:K,"ETIQUETADO")</f>
        <v>0</v>
      </c>
      <c r="J241" s="1013">
        <f>SUMIFS('BD CONTRATOS 15 NOV'!P:P,'BD CONTRATOS 15 NOV'!I:I,VS!A241,'BD CONTRATOS 15 NOV'!K:K,"RECURSO FISCAL")</f>
        <v>0</v>
      </c>
      <c r="K241" s="1012">
        <f>SUMIFS('BD CONTRATOS 15 NOV'!P:P,'BD CONTRATOS 15 NOV'!I:I,VS!A241)</f>
        <v>0</v>
      </c>
      <c r="L241" s="554"/>
      <c r="M241" s="1035" t="e">
        <f>SUMIFS(#REF!,#REF!,VS!A241)</f>
        <v>#REF!</v>
      </c>
      <c r="N241" s="1013">
        <f t="shared" si="24"/>
        <v>11076000</v>
      </c>
      <c r="O241" s="1012">
        <v>9000000</v>
      </c>
      <c r="P241" s="683"/>
      <c r="Q241" s="1035" t="e">
        <f t="shared" si="19"/>
        <v>#REF!</v>
      </c>
    </row>
    <row r="242" spans="1:17" x14ac:dyDescent="0.25">
      <c r="A242" s="1010" t="str">
        <f t="shared" si="21"/>
        <v>445004</v>
      </c>
      <c r="B242" s="1011" t="s">
        <v>3450</v>
      </c>
      <c r="C242" s="1012">
        <v>5059852.62</v>
      </c>
      <c r="D242" s="1012" t="e">
        <f>SUMIF(#REF!,VS!A242,#REF!)</f>
        <v>#REF!</v>
      </c>
      <c r="E242" s="1012" t="e">
        <f>SUMIF(#REF!,VS!A242,#REF!)</f>
        <v>#REF!</v>
      </c>
      <c r="F242" s="1012" t="e">
        <f t="shared" si="20"/>
        <v>#REF!</v>
      </c>
      <c r="G242" s="687"/>
      <c r="H242" s="1012">
        <f>SUMIFS('BD CONTRATOS 15 NOV'!P:P,'BD CONTRATOS 15 NOV'!I:I,VS!A242,'BD CONTRATOS 15 NOV'!K:K,"RAMO 28")</f>
        <v>0</v>
      </c>
      <c r="I242" s="1013">
        <f>SUMIFS('BD CONTRATOS 15 NOV'!P:P,'BD CONTRATOS 15 NOV'!I:I,VS!A242,'BD CONTRATOS 15 NOV'!K:K,"ETIQUETADO")</f>
        <v>0</v>
      </c>
      <c r="J242" s="1013">
        <f>SUMIFS('BD CONTRATOS 15 NOV'!P:P,'BD CONTRATOS 15 NOV'!I:I,VS!A242,'BD CONTRATOS 15 NOV'!K:K,"RECURSO FISCAL")</f>
        <v>0</v>
      </c>
      <c r="K242" s="1012">
        <f>SUMIFS('BD CONTRATOS 15 NOV'!P:P,'BD CONTRATOS 15 NOV'!I:I,VS!A242)</f>
        <v>0</v>
      </c>
      <c r="L242" s="1025">
        <v>420000</v>
      </c>
      <c r="M242" s="1035" t="e">
        <f>SUMIFS(#REF!,#REF!,VS!A242)</f>
        <v>#REF!</v>
      </c>
      <c r="N242" s="1013">
        <f t="shared" si="24"/>
        <v>5262246.7248</v>
      </c>
      <c r="O242" s="1012">
        <v>564056.63</v>
      </c>
      <c r="P242" s="683"/>
      <c r="Q242" s="1035" t="e">
        <f t="shared" si="19"/>
        <v>#REF!</v>
      </c>
    </row>
    <row r="243" spans="1:17" x14ac:dyDescent="0.25">
      <c r="A243" s="1010" t="str">
        <f t="shared" si="21"/>
        <v>451001</v>
      </c>
      <c r="B243" s="1011" t="s">
        <v>3451</v>
      </c>
      <c r="C243" s="1012">
        <v>57917664.74000001</v>
      </c>
      <c r="D243" s="1012" t="e">
        <f>SUMIF(#REF!,VS!A243,#REF!)</f>
        <v>#REF!</v>
      </c>
      <c r="E243" s="1012" t="e">
        <f>SUMIF(#REF!,VS!A243,#REF!)</f>
        <v>#REF!</v>
      </c>
      <c r="F243" s="1012" t="e">
        <f t="shared" si="20"/>
        <v>#REF!</v>
      </c>
      <c r="G243" s="687"/>
      <c r="H243" s="1012">
        <f>SUMIFS('BD CONTRATOS 15 NOV'!P:P,'BD CONTRATOS 15 NOV'!I:I,VS!A243,'BD CONTRATOS 15 NOV'!K:K,"RAMO 28")</f>
        <v>0</v>
      </c>
      <c r="I243" s="1013">
        <f>SUMIFS('BD CONTRATOS 15 NOV'!P:P,'BD CONTRATOS 15 NOV'!I:I,VS!A243,'BD CONTRATOS 15 NOV'!K:K,"ETIQUETADO")</f>
        <v>0</v>
      </c>
      <c r="J243" s="1013">
        <f>SUMIFS('BD CONTRATOS 15 NOV'!P:P,'BD CONTRATOS 15 NOV'!I:I,VS!A243,'BD CONTRATOS 15 NOV'!K:K,"RECURSO FISCAL")</f>
        <v>0</v>
      </c>
      <c r="K243" s="1012">
        <f>SUMIFS('BD CONTRATOS 15 NOV'!P:P,'BD CONTRATOS 15 NOV'!I:I,VS!A243)</f>
        <v>0</v>
      </c>
      <c r="L243" s="554"/>
      <c r="M243" s="1035" t="e">
        <f>SUMIFS(#REF!,#REF!,VS!A243)</f>
        <v>#REF!</v>
      </c>
      <c r="N243" s="1013">
        <f t="shared" si="24"/>
        <v>60234371.329600006</v>
      </c>
      <c r="O243" s="1012">
        <v>60234371.329999998</v>
      </c>
      <c r="P243" s="683"/>
      <c r="Q243" s="1035" t="e">
        <f t="shared" si="19"/>
        <v>#REF!</v>
      </c>
    </row>
    <row r="244" spans="1:17" x14ac:dyDescent="0.25">
      <c r="A244" s="1010" t="str">
        <f t="shared" si="21"/>
        <v>451002</v>
      </c>
      <c r="B244" s="1011" t="s">
        <v>3452</v>
      </c>
      <c r="C244" s="1012">
        <v>13359884.580000002</v>
      </c>
      <c r="D244" s="1012" t="e">
        <f>SUMIF(#REF!,VS!A244,#REF!)</f>
        <v>#REF!</v>
      </c>
      <c r="E244" s="1012" t="e">
        <f>SUMIF(#REF!,VS!A244,#REF!)</f>
        <v>#REF!</v>
      </c>
      <c r="F244" s="1012" t="e">
        <f t="shared" si="20"/>
        <v>#REF!</v>
      </c>
      <c r="G244" s="687"/>
      <c r="H244" s="1012">
        <f>SUMIFS('BD CONTRATOS 15 NOV'!P:P,'BD CONTRATOS 15 NOV'!I:I,VS!A244,'BD CONTRATOS 15 NOV'!K:K,"RAMO 28")</f>
        <v>16456992.84</v>
      </c>
      <c r="I244" s="1013">
        <f>SUMIFS('BD CONTRATOS 15 NOV'!P:P,'BD CONTRATOS 15 NOV'!I:I,VS!A244,'BD CONTRATOS 15 NOV'!K:K,"ETIQUETADO")</f>
        <v>0</v>
      </c>
      <c r="J244" s="1013">
        <f>SUMIFS('BD CONTRATOS 15 NOV'!P:P,'BD CONTRATOS 15 NOV'!I:I,VS!A244,'BD CONTRATOS 15 NOV'!K:K,"RECURSO FISCAL")</f>
        <v>0</v>
      </c>
      <c r="K244" s="1012">
        <f>SUMIFS('BD CONTRATOS 15 NOV'!P:P,'BD CONTRATOS 15 NOV'!I:I,VS!A244)</f>
        <v>16456992.84</v>
      </c>
      <c r="L244" s="1014">
        <v>16456992.810000001</v>
      </c>
      <c r="M244" s="1035" t="e">
        <f>SUMIFS(#REF!,#REF!,VS!A244)</f>
        <v>#REF!</v>
      </c>
      <c r="N244" s="1013">
        <f t="shared" si="24"/>
        <v>13894279.963200003</v>
      </c>
      <c r="O244" s="1012">
        <v>13894279.960000001</v>
      </c>
      <c r="P244" s="683"/>
      <c r="Q244" s="1035" t="e">
        <f t="shared" si="19"/>
        <v>#REF!</v>
      </c>
    </row>
    <row r="245" spans="1:17" x14ac:dyDescent="0.25">
      <c r="A245" s="1010" t="str">
        <f t="shared" si="21"/>
        <v>451003</v>
      </c>
      <c r="B245" s="1011" t="s">
        <v>3453</v>
      </c>
      <c r="C245" s="1012">
        <v>11934928.260000002</v>
      </c>
      <c r="D245" s="1012" t="e">
        <f>SUMIF(#REF!,VS!A245,#REF!)</f>
        <v>#REF!</v>
      </c>
      <c r="E245" s="1012" t="e">
        <f>SUMIF(#REF!,VS!A245,#REF!)</f>
        <v>#REF!</v>
      </c>
      <c r="F245" s="1012" t="e">
        <f t="shared" si="20"/>
        <v>#REF!</v>
      </c>
      <c r="G245" s="687"/>
      <c r="H245" s="1012">
        <f>SUMIFS('BD CONTRATOS 15 NOV'!P:P,'BD CONTRATOS 15 NOV'!I:I,VS!A245,'BD CONTRATOS 15 NOV'!K:K,"RAMO 28")</f>
        <v>0</v>
      </c>
      <c r="I245" s="1013">
        <f>SUMIFS('BD CONTRATOS 15 NOV'!P:P,'BD CONTRATOS 15 NOV'!I:I,VS!A245,'BD CONTRATOS 15 NOV'!K:K,"ETIQUETADO")</f>
        <v>0</v>
      </c>
      <c r="J245" s="1013">
        <f>SUMIFS('BD CONTRATOS 15 NOV'!P:P,'BD CONTRATOS 15 NOV'!I:I,VS!A245,'BD CONTRATOS 15 NOV'!K:K,"RECURSO FISCAL")</f>
        <v>0</v>
      </c>
      <c r="K245" s="1012">
        <f>SUMIFS('BD CONTRATOS 15 NOV'!P:P,'BD CONTRATOS 15 NOV'!I:I,VS!A245)</f>
        <v>0</v>
      </c>
      <c r="L245" s="554"/>
      <c r="M245" s="1035" t="e">
        <f>SUMIFS(#REF!,#REF!,VS!A245)</f>
        <v>#REF!</v>
      </c>
      <c r="N245" s="1013">
        <f t="shared" si="24"/>
        <v>12412325.390400002</v>
      </c>
      <c r="O245" s="1012">
        <v>12412325.390000001</v>
      </c>
      <c r="P245" s="683"/>
      <c r="Q245" s="1035" t="e">
        <f t="shared" si="19"/>
        <v>#REF!</v>
      </c>
    </row>
    <row r="246" spans="1:17" x14ac:dyDescent="0.25">
      <c r="A246" s="1010" t="str">
        <f t="shared" si="21"/>
        <v>451004</v>
      </c>
      <c r="B246" s="1011" t="s">
        <v>3454</v>
      </c>
      <c r="C246" s="1012">
        <v>3432148.76</v>
      </c>
      <c r="D246" s="1012" t="e">
        <f>SUMIF(#REF!,VS!A246,#REF!)</f>
        <v>#REF!</v>
      </c>
      <c r="E246" s="1012" t="e">
        <f>SUMIF(#REF!,VS!A246,#REF!)</f>
        <v>#REF!</v>
      </c>
      <c r="F246" s="1012" t="e">
        <f t="shared" si="20"/>
        <v>#REF!</v>
      </c>
      <c r="G246" s="687"/>
      <c r="H246" s="1012">
        <f>SUMIFS('BD CONTRATOS 15 NOV'!P:P,'BD CONTRATOS 15 NOV'!I:I,VS!A246,'BD CONTRATOS 15 NOV'!K:K,"RAMO 28")</f>
        <v>0</v>
      </c>
      <c r="I246" s="1013">
        <f>SUMIFS('BD CONTRATOS 15 NOV'!P:P,'BD CONTRATOS 15 NOV'!I:I,VS!A246,'BD CONTRATOS 15 NOV'!K:K,"ETIQUETADO")</f>
        <v>0</v>
      </c>
      <c r="J246" s="1013">
        <f>SUMIFS('BD CONTRATOS 15 NOV'!P:P,'BD CONTRATOS 15 NOV'!I:I,VS!A246,'BD CONTRATOS 15 NOV'!K:K,"RECURSO FISCAL")</f>
        <v>0</v>
      </c>
      <c r="K246" s="1012">
        <f>SUMIFS('BD CONTRATOS 15 NOV'!P:P,'BD CONTRATOS 15 NOV'!I:I,VS!A246)</f>
        <v>0</v>
      </c>
      <c r="L246" s="554"/>
      <c r="M246" s="1035" t="e">
        <f>SUMIFS(#REF!,#REF!,VS!A246)</f>
        <v>#REF!</v>
      </c>
      <c r="N246" s="1013">
        <f t="shared" si="24"/>
        <v>3569434.7103999997</v>
      </c>
      <c r="O246" s="1012">
        <v>3569434.71</v>
      </c>
      <c r="P246" s="683"/>
      <c r="Q246" s="1035" t="e">
        <f t="shared" si="19"/>
        <v>#REF!</v>
      </c>
    </row>
    <row r="247" spans="1:17" x14ac:dyDescent="0.25">
      <c r="A247" s="1010" t="str">
        <f t="shared" si="21"/>
        <v>451005</v>
      </c>
      <c r="B247" s="1011" t="s">
        <v>3455</v>
      </c>
      <c r="C247" s="1012">
        <v>13455335.74</v>
      </c>
      <c r="D247" s="1012" t="e">
        <f>SUMIF(#REF!,VS!A247,#REF!)</f>
        <v>#REF!</v>
      </c>
      <c r="E247" s="1012" t="e">
        <f>SUMIF(#REF!,VS!A247,#REF!)</f>
        <v>#REF!</v>
      </c>
      <c r="F247" s="1012" t="e">
        <f t="shared" si="20"/>
        <v>#REF!</v>
      </c>
      <c r="G247" s="687"/>
      <c r="H247" s="1012">
        <f>SUMIFS('BD CONTRATOS 15 NOV'!P:P,'BD CONTRATOS 15 NOV'!I:I,VS!A247,'BD CONTRATOS 15 NOV'!K:K,"RAMO 28")</f>
        <v>0</v>
      </c>
      <c r="I247" s="1013">
        <f>SUMIFS('BD CONTRATOS 15 NOV'!P:P,'BD CONTRATOS 15 NOV'!I:I,VS!A247,'BD CONTRATOS 15 NOV'!K:K,"ETIQUETADO")</f>
        <v>0</v>
      </c>
      <c r="J247" s="1013">
        <f>SUMIFS('BD CONTRATOS 15 NOV'!P:P,'BD CONTRATOS 15 NOV'!I:I,VS!A247,'BD CONTRATOS 15 NOV'!K:K,"RECURSO FISCAL")</f>
        <v>0</v>
      </c>
      <c r="K247" s="1012">
        <f>SUMIFS('BD CONTRATOS 15 NOV'!P:P,'BD CONTRATOS 15 NOV'!I:I,VS!A247)</f>
        <v>0</v>
      </c>
      <c r="L247" s="554"/>
      <c r="M247" s="1035" t="e">
        <f>SUMIFS(#REF!,#REF!,VS!A247)</f>
        <v>#REF!</v>
      </c>
      <c r="N247" s="1013">
        <f t="shared" si="24"/>
        <v>13993549.169600001</v>
      </c>
      <c r="O247" s="1012">
        <v>13993549.17</v>
      </c>
      <c r="P247" s="683"/>
      <c r="Q247" s="1035" t="e">
        <f t="shared" si="19"/>
        <v>#REF!</v>
      </c>
    </row>
    <row r="248" spans="1:17" x14ac:dyDescent="0.25">
      <c r="A248" s="1010" t="str">
        <f t="shared" si="21"/>
        <v>451007</v>
      </c>
      <c r="B248" s="1011" t="s">
        <v>3456</v>
      </c>
      <c r="C248" s="1012">
        <v>1337661.93</v>
      </c>
      <c r="D248" s="1012" t="e">
        <f>SUMIF(#REF!,VS!A248,#REF!)</f>
        <v>#REF!</v>
      </c>
      <c r="E248" s="1012" t="e">
        <f>SUMIF(#REF!,VS!A248,#REF!)</f>
        <v>#REF!</v>
      </c>
      <c r="F248" s="1012" t="e">
        <f t="shared" si="20"/>
        <v>#REF!</v>
      </c>
      <c r="G248" s="687"/>
      <c r="H248" s="1012">
        <f>SUMIFS('BD CONTRATOS 15 NOV'!P:P,'BD CONTRATOS 15 NOV'!I:I,VS!A248,'BD CONTRATOS 15 NOV'!K:K,"RAMO 28")</f>
        <v>0</v>
      </c>
      <c r="I248" s="1013">
        <f>SUMIFS('BD CONTRATOS 15 NOV'!P:P,'BD CONTRATOS 15 NOV'!I:I,VS!A248,'BD CONTRATOS 15 NOV'!K:K,"ETIQUETADO")</f>
        <v>0</v>
      </c>
      <c r="J248" s="1013">
        <f>SUMIFS('BD CONTRATOS 15 NOV'!P:P,'BD CONTRATOS 15 NOV'!I:I,VS!A248,'BD CONTRATOS 15 NOV'!K:K,"RECURSO FISCAL")</f>
        <v>0</v>
      </c>
      <c r="K248" s="1012">
        <f>SUMIFS('BD CONTRATOS 15 NOV'!P:P,'BD CONTRATOS 15 NOV'!I:I,VS!A248)</f>
        <v>0</v>
      </c>
      <c r="L248" s="554"/>
      <c r="M248" s="1035" t="e">
        <f>SUMIFS(#REF!,#REF!,VS!A248)</f>
        <v>#REF!</v>
      </c>
      <c r="N248" s="1013">
        <f t="shared" si="24"/>
        <v>1391168.4072</v>
      </c>
      <c r="O248" s="1012">
        <v>1391168.41</v>
      </c>
      <c r="P248" s="683"/>
      <c r="Q248" s="1035" t="e">
        <f t="shared" si="19"/>
        <v>#REF!</v>
      </c>
    </row>
    <row r="249" spans="1:17" x14ac:dyDescent="0.25">
      <c r="A249" s="1010" t="str">
        <f t="shared" si="21"/>
        <v>451009</v>
      </c>
      <c r="B249" s="1011" t="s">
        <v>3457</v>
      </c>
      <c r="C249" s="1012">
        <v>263166.75</v>
      </c>
      <c r="D249" s="1012" t="e">
        <f>SUMIF(#REF!,VS!A249,#REF!)</f>
        <v>#REF!</v>
      </c>
      <c r="E249" s="1012" t="e">
        <f>SUMIF(#REF!,VS!A249,#REF!)</f>
        <v>#REF!</v>
      </c>
      <c r="F249" s="1012" t="e">
        <f t="shared" si="20"/>
        <v>#REF!</v>
      </c>
      <c r="G249" s="687"/>
      <c r="H249" s="1012">
        <f>SUMIFS('BD CONTRATOS 15 NOV'!P:P,'BD CONTRATOS 15 NOV'!I:I,VS!A249,'BD CONTRATOS 15 NOV'!K:K,"RAMO 28")</f>
        <v>0</v>
      </c>
      <c r="I249" s="1013">
        <f>SUMIFS('BD CONTRATOS 15 NOV'!P:P,'BD CONTRATOS 15 NOV'!I:I,VS!A249,'BD CONTRATOS 15 NOV'!K:K,"ETIQUETADO")</f>
        <v>0</v>
      </c>
      <c r="J249" s="1013">
        <f>SUMIFS('BD CONTRATOS 15 NOV'!P:P,'BD CONTRATOS 15 NOV'!I:I,VS!A249,'BD CONTRATOS 15 NOV'!K:K,"RECURSO FISCAL")</f>
        <v>0</v>
      </c>
      <c r="K249" s="1012">
        <f>SUMIFS('BD CONTRATOS 15 NOV'!P:P,'BD CONTRATOS 15 NOV'!I:I,VS!A249)</f>
        <v>0</v>
      </c>
      <c r="L249" s="554"/>
      <c r="M249" s="1035" t="e">
        <f>SUMIFS(#REF!,#REF!,VS!A249)</f>
        <v>#REF!</v>
      </c>
      <c r="N249" s="1013">
        <f t="shared" si="24"/>
        <v>273693.42</v>
      </c>
      <c r="O249" s="1012">
        <v>273693.42</v>
      </c>
      <c r="P249" s="683"/>
      <c r="Q249" s="1035" t="e">
        <f t="shared" si="19"/>
        <v>#REF!</v>
      </c>
    </row>
    <row r="250" spans="1:17" x14ac:dyDescent="0.25">
      <c r="A250" s="1010" t="str">
        <f t="shared" si="21"/>
        <v>451010</v>
      </c>
      <c r="B250" s="1011" t="s">
        <v>3458</v>
      </c>
      <c r="C250" s="1012">
        <v>1392854.4</v>
      </c>
      <c r="D250" s="1012" t="e">
        <f>SUMIF(#REF!,VS!A250,#REF!)</f>
        <v>#REF!</v>
      </c>
      <c r="E250" s="1012" t="e">
        <f>SUMIF(#REF!,VS!A250,#REF!)</f>
        <v>#REF!</v>
      </c>
      <c r="F250" s="1012" t="e">
        <f t="shared" si="20"/>
        <v>#REF!</v>
      </c>
      <c r="G250" s="687"/>
      <c r="H250" s="1012">
        <f>SUMIFS('BD CONTRATOS 15 NOV'!P:P,'BD CONTRATOS 15 NOV'!I:I,VS!A250,'BD CONTRATOS 15 NOV'!K:K,"RAMO 28")</f>
        <v>0</v>
      </c>
      <c r="I250" s="1013">
        <f>SUMIFS('BD CONTRATOS 15 NOV'!P:P,'BD CONTRATOS 15 NOV'!I:I,VS!A250,'BD CONTRATOS 15 NOV'!K:K,"ETIQUETADO")</f>
        <v>0</v>
      </c>
      <c r="J250" s="1013">
        <f>SUMIFS('BD CONTRATOS 15 NOV'!P:P,'BD CONTRATOS 15 NOV'!I:I,VS!A250,'BD CONTRATOS 15 NOV'!K:K,"RECURSO FISCAL")</f>
        <v>0</v>
      </c>
      <c r="K250" s="1012">
        <f>SUMIFS('BD CONTRATOS 15 NOV'!P:P,'BD CONTRATOS 15 NOV'!I:I,VS!A250)</f>
        <v>0</v>
      </c>
      <c r="L250" s="554"/>
      <c r="M250" s="1035" t="e">
        <f>SUMIFS(#REF!,#REF!,VS!A250)</f>
        <v>#REF!</v>
      </c>
      <c r="N250" s="1013">
        <f t="shared" si="24"/>
        <v>1448568.5759999999</v>
      </c>
      <c r="O250" s="1012">
        <v>1448568.58</v>
      </c>
      <c r="P250" s="683"/>
      <c r="Q250" s="1035" t="e">
        <f t="shared" si="19"/>
        <v>#REF!</v>
      </c>
    </row>
    <row r="251" spans="1:17" x14ac:dyDescent="0.25">
      <c r="A251" s="1010" t="str">
        <f t="shared" si="21"/>
        <v>451011</v>
      </c>
      <c r="B251" s="1011" t="s">
        <v>3459</v>
      </c>
      <c r="C251" s="1012">
        <v>156696.12</v>
      </c>
      <c r="D251" s="1012" t="e">
        <f>SUMIF(#REF!,VS!A251,#REF!)</f>
        <v>#REF!</v>
      </c>
      <c r="E251" s="1012" t="e">
        <f>SUMIF(#REF!,VS!A251,#REF!)</f>
        <v>#REF!</v>
      </c>
      <c r="F251" s="1012" t="e">
        <f t="shared" si="20"/>
        <v>#REF!</v>
      </c>
      <c r="G251" s="687"/>
      <c r="H251" s="1012">
        <f>SUMIFS('BD CONTRATOS 15 NOV'!P:P,'BD CONTRATOS 15 NOV'!I:I,VS!A251,'BD CONTRATOS 15 NOV'!K:K,"RAMO 28")</f>
        <v>0</v>
      </c>
      <c r="I251" s="1013">
        <f>SUMIFS('BD CONTRATOS 15 NOV'!P:P,'BD CONTRATOS 15 NOV'!I:I,VS!A251,'BD CONTRATOS 15 NOV'!K:K,"ETIQUETADO")</f>
        <v>0</v>
      </c>
      <c r="J251" s="1013">
        <f>SUMIFS('BD CONTRATOS 15 NOV'!P:P,'BD CONTRATOS 15 NOV'!I:I,VS!A251,'BD CONTRATOS 15 NOV'!K:K,"RECURSO FISCAL")</f>
        <v>0</v>
      </c>
      <c r="K251" s="1012">
        <f>SUMIFS('BD CONTRATOS 15 NOV'!P:P,'BD CONTRATOS 15 NOV'!I:I,VS!A251)</f>
        <v>0</v>
      </c>
      <c r="L251" s="554"/>
      <c r="M251" s="1035" t="e">
        <f>SUMIFS(#REF!,#REF!,VS!A251)</f>
        <v>#REF!</v>
      </c>
      <c r="N251" s="1013">
        <f t="shared" si="24"/>
        <v>162963.96479999999</v>
      </c>
      <c r="O251" s="1012">
        <v>162963.96</v>
      </c>
      <c r="P251" s="683"/>
      <c r="Q251" s="1035" t="e">
        <f t="shared" si="19"/>
        <v>#REF!</v>
      </c>
    </row>
    <row r="252" spans="1:17" x14ac:dyDescent="0.25">
      <c r="A252" s="1010" t="str">
        <f t="shared" si="21"/>
        <v>452001</v>
      </c>
      <c r="B252" s="1011" t="s">
        <v>3460</v>
      </c>
      <c r="C252" s="1012">
        <v>223508761.91999999</v>
      </c>
      <c r="D252" s="1012" t="e">
        <f>SUMIF(#REF!,VS!A252,#REF!)</f>
        <v>#REF!</v>
      </c>
      <c r="E252" s="1012" t="e">
        <f>SUMIF(#REF!,VS!A252,#REF!)</f>
        <v>#REF!</v>
      </c>
      <c r="F252" s="1012" t="e">
        <f t="shared" si="20"/>
        <v>#REF!</v>
      </c>
      <c r="G252" s="687"/>
      <c r="H252" s="1012">
        <f>SUMIFS('BD CONTRATOS 15 NOV'!P:P,'BD CONTRATOS 15 NOV'!I:I,VS!A252,'BD CONTRATOS 15 NOV'!K:K,"RAMO 28")</f>
        <v>0</v>
      </c>
      <c r="I252" s="1013">
        <f>SUMIFS('BD CONTRATOS 15 NOV'!P:P,'BD CONTRATOS 15 NOV'!I:I,VS!A252,'BD CONTRATOS 15 NOV'!K:K,"ETIQUETADO")</f>
        <v>0</v>
      </c>
      <c r="J252" s="1013">
        <f>SUMIFS('BD CONTRATOS 15 NOV'!P:P,'BD CONTRATOS 15 NOV'!I:I,VS!A252,'BD CONTRATOS 15 NOV'!K:K,"RECURSO FISCAL")</f>
        <v>0</v>
      </c>
      <c r="K252" s="1012">
        <f>SUMIFS('BD CONTRATOS 15 NOV'!P:P,'BD CONTRATOS 15 NOV'!I:I,VS!A252)</f>
        <v>0</v>
      </c>
      <c r="L252" s="554"/>
      <c r="M252" s="1035" t="e">
        <f>SUMIFS(#REF!,#REF!,VS!A252)</f>
        <v>#REF!</v>
      </c>
      <c r="N252" s="1013">
        <f t="shared" si="24"/>
        <v>232449112.39679998</v>
      </c>
      <c r="O252" s="1012">
        <v>232449112.40000001</v>
      </c>
      <c r="P252" s="683"/>
      <c r="Q252" s="1035" t="e">
        <f t="shared" si="19"/>
        <v>#REF!</v>
      </c>
    </row>
    <row r="253" spans="1:17" x14ac:dyDescent="0.25">
      <c r="A253" s="1010" t="str">
        <f t="shared" si="21"/>
        <v>452002</v>
      </c>
      <c r="B253" s="1011" t="s">
        <v>3461</v>
      </c>
      <c r="C253" s="1012">
        <v>40434581.969999991</v>
      </c>
      <c r="D253" s="1012" t="e">
        <f>SUMIF(#REF!,VS!A253,#REF!)</f>
        <v>#REF!</v>
      </c>
      <c r="E253" s="1012" t="e">
        <f>SUMIF(#REF!,VS!A253,#REF!)</f>
        <v>#REF!</v>
      </c>
      <c r="F253" s="1012" t="e">
        <f t="shared" si="20"/>
        <v>#REF!</v>
      </c>
      <c r="G253" s="687"/>
      <c r="H253" s="1012">
        <f>SUMIFS('BD CONTRATOS 15 NOV'!P:P,'BD CONTRATOS 15 NOV'!I:I,VS!A253,'BD CONTRATOS 15 NOV'!K:K,"RAMO 28")</f>
        <v>50097433.200000003</v>
      </c>
      <c r="I253" s="1013">
        <f>SUMIFS('BD CONTRATOS 15 NOV'!P:P,'BD CONTRATOS 15 NOV'!I:I,VS!A253,'BD CONTRATOS 15 NOV'!K:K,"ETIQUETADO")</f>
        <v>0</v>
      </c>
      <c r="J253" s="1013">
        <f>SUMIFS('BD CONTRATOS 15 NOV'!P:P,'BD CONTRATOS 15 NOV'!I:I,VS!A253,'BD CONTRATOS 15 NOV'!K:K,"RECURSO FISCAL")</f>
        <v>0</v>
      </c>
      <c r="K253" s="1012">
        <f>SUMIFS('BD CONTRATOS 15 NOV'!P:P,'BD CONTRATOS 15 NOV'!I:I,VS!A253)</f>
        <v>50097433.200000003</v>
      </c>
      <c r="L253" s="1014">
        <v>50097433.159999996</v>
      </c>
      <c r="M253" s="1035" t="e">
        <f>SUMIFS(#REF!,#REF!,VS!A253)</f>
        <v>#REF!</v>
      </c>
      <c r="N253" s="1013">
        <f t="shared" si="24"/>
        <v>42051965.248799995</v>
      </c>
      <c r="O253" s="1012">
        <v>42051965.25</v>
      </c>
      <c r="P253" s="683"/>
      <c r="Q253" s="1035" t="e">
        <f t="shared" si="19"/>
        <v>#REF!</v>
      </c>
    </row>
    <row r="254" spans="1:17" x14ac:dyDescent="0.25">
      <c r="A254" s="1010" t="str">
        <f t="shared" si="21"/>
        <v>452003</v>
      </c>
      <c r="B254" s="1011" t="s">
        <v>3462</v>
      </c>
      <c r="C254" s="1012">
        <v>45801876.370000005</v>
      </c>
      <c r="D254" s="1012" t="e">
        <f>SUMIF(#REF!,VS!A254,#REF!)</f>
        <v>#REF!</v>
      </c>
      <c r="E254" s="1012" t="e">
        <f>SUMIF(#REF!,VS!A254,#REF!)</f>
        <v>#REF!</v>
      </c>
      <c r="F254" s="1012" t="e">
        <f t="shared" si="20"/>
        <v>#REF!</v>
      </c>
      <c r="G254" s="687"/>
      <c r="H254" s="1012">
        <f>SUMIFS('BD CONTRATOS 15 NOV'!P:P,'BD CONTRATOS 15 NOV'!I:I,VS!A254,'BD CONTRATOS 15 NOV'!K:K,"RAMO 28")</f>
        <v>0</v>
      </c>
      <c r="I254" s="1013">
        <f>SUMIFS('BD CONTRATOS 15 NOV'!P:P,'BD CONTRATOS 15 NOV'!I:I,VS!A254,'BD CONTRATOS 15 NOV'!K:K,"ETIQUETADO")</f>
        <v>0</v>
      </c>
      <c r="J254" s="1013">
        <f>SUMIFS('BD CONTRATOS 15 NOV'!P:P,'BD CONTRATOS 15 NOV'!I:I,VS!A254,'BD CONTRATOS 15 NOV'!K:K,"RECURSO FISCAL")</f>
        <v>0</v>
      </c>
      <c r="K254" s="1012">
        <f>SUMIFS('BD CONTRATOS 15 NOV'!P:P,'BD CONTRATOS 15 NOV'!I:I,VS!A254)</f>
        <v>0</v>
      </c>
      <c r="L254" s="554"/>
      <c r="M254" s="1035" t="e">
        <f>SUMIFS(#REF!,#REF!,VS!A254)</f>
        <v>#REF!</v>
      </c>
      <c r="N254" s="1013">
        <f t="shared" si="24"/>
        <v>47633951.424800009</v>
      </c>
      <c r="O254" s="1012">
        <v>47633951.420000002</v>
      </c>
      <c r="P254" s="683"/>
      <c r="Q254" s="1035" t="e">
        <f t="shared" si="19"/>
        <v>#REF!</v>
      </c>
    </row>
    <row r="255" spans="1:17" x14ac:dyDescent="0.25">
      <c r="A255" s="1010" t="str">
        <f t="shared" si="21"/>
        <v>452004</v>
      </c>
      <c r="B255" s="1011" t="s">
        <v>3463</v>
      </c>
      <c r="C255" s="1012">
        <v>15591724.469999999</v>
      </c>
      <c r="D255" s="1012" t="e">
        <f>SUMIF(#REF!,VS!A255,#REF!)</f>
        <v>#REF!</v>
      </c>
      <c r="E255" s="1012" t="e">
        <f>SUMIF(#REF!,VS!A255,#REF!)</f>
        <v>#REF!</v>
      </c>
      <c r="F255" s="1012" t="e">
        <f t="shared" si="20"/>
        <v>#REF!</v>
      </c>
      <c r="G255" s="687"/>
      <c r="H255" s="1012">
        <f>SUMIFS('BD CONTRATOS 15 NOV'!P:P,'BD CONTRATOS 15 NOV'!I:I,VS!A255,'BD CONTRATOS 15 NOV'!K:K,"RAMO 28")</f>
        <v>0</v>
      </c>
      <c r="I255" s="1013">
        <f>SUMIFS('BD CONTRATOS 15 NOV'!P:P,'BD CONTRATOS 15 NOV'!I:I,VS!A255,'BD CONTRATOS 15 NOV'!K:K,"ETIQUETADO")</f>
        <v>0</v>
      </c>
      <c r="J255" s="1013">
        <f>SUMIFS('BD CONTRATOS 15 NOV'!P:P,'BD CONTRATOS 15 NOV'!I:I,VS!A255,'BD CONTRATOS 15 NOV'!K:K,"RECURSO FISCAL")</f>
        <v>0</v>
      </c>
      <c r="K255" s="1012">
        <f>SUMIFS('BD CONTRATOS 15 NOV'!P:P,'BD CONTRATOS 15 NOV'!I:I,VS!A255)</f>
        <v>0</v>
      </c>
      <c r="L255" s="554"/>
      <c r="M255" s="1035" t="e">
        <f>SUMIFS(#REF!,#REF!,VS!A255)</f>
        <v>#REF!</v>
      </c>
      <c r="N255" s="1013">
        <f t="shared" si="24"/>
        <v>16215393.448799999</v>
      </c>
      <c r="O255" s="1012">
        <v>16215393.449999999</v>
      </c>
      <c r="P255" s="683"/>
      <c r="Q255" s="1035" t="e">
        <f t="shared" si="19"/>
        <v>#REF!</v>
      </c>
    </row>
    <row r="256" spans="1:17" x14ac:dyDescent="0.25">
      <c r="A256" s="1010" t="str">
        <f t="shared" si="21"/>
        <v>452005</v>
      </c>
      <c r="B256" s="1011" t="s">
        <v>3464</v>
      </c>
      <c r="C256" s="1012">
        <v>39941985.520000003</v>
      </c>
      <c r="D256" s="1012" t="e">
        <f>SUMIF(#REF!,VS!A256,#REF!)</f>
        <v>#REF!</v>
      </c>
      <c r="E256" s="1012" t="e">
        <f>SUMIF(#REF!,VS!A256,#REF!)</f>
        <v>#REF!</v>
      </c>
      <c r="F256" s="1012" t="e">
        <f t="shared" si="20"/>
        <v>#REF!</v>
      </c>
      <c r="G256" s="687"/>
      <c r="H256" s="1012">
        <f>SUMIFS('BD CONTRATOS 15 NOV'!P:P,'BD CONTRATOS 15 NOV'!I:I,VS!A256,'BD CONTRATOS 15 NOV'!K:K,"RAMO 28")</f>
        <v>0</v>
      </c>
      <c r="I256" s="1013">
        <f>SUMIFS('BD CONTRATOS 15 NOV'!P:P,'BD CONTRATOS 15 NOV'!I:I,VS!A256,'BD CONTRATOS 15 NOV'!K:K,"ETIQUETADO")</f>
        <v>0</v>
      </c>
      <c r="J256" s="1013">
        <f>SUMIFS('BD CONTRATOS 15 NOV'!P:P,'BD CONTRATOS 15 NOV'!I:I,VS!A256,'BD CONTRATOS 15 NOV'!K:K,"RECURSO FISCAL")</f>
        <v>0</v>
      </c>
      <c r="K256" s="1012">
        <f>SUMIFS('BD CONTRATOS 15 NOV'!P:P,'BD CONTRATOS 15 NOV'!I:I,VS!A256)</f>
        <v>0</v>
      </c>
      <c r="L256" s="554"/>
      <c r="M256" s="1035" t="e">
        <f>SUMIFS(#REF!,#REF!,VS!A256)</f>
        <v>#REF!</v>
      </c>
      <c r="N256" s="1013">
        <f t="shared" si="24"/>
        <v>41539664.940800004</v>
      </c>
      <c r="O256" s="1012">
        <v>41539664.939999998</v>
      </c>
      <c r="P256" s="683"/>
      <c r="Q256" s="1035" t="e">
        <f t="shared" si="19"/>
        <v>#REF!</v>
      </c>
    </row>
    <row r="257" spans="1:19" x14ac:dyDescent="0.25">
      <c r="A257" s="1010" t="str">
        <f t="shared" si="21"/>
        <v>452007</v>
      </c>
      <c r="B257" s="1011" t="s">
        <v>3465</v>
      </c>
      <c r="C257" s="1012">
        <v>4033017.32</v>
      </c>
      <c r="D257" s="1012" t="e">
        <f>SUMIF(#REF!,VS!A257,#REF!)</f>
        <v>#REF!</v>
      </c>
      <c r="E257" s="1012" t="e">
        <f>SUMIF(#REF!,VS!A257,#REF!)</f>
        <v>#REF!</v>
      </c>
      <c r="F257" s="1012" t="e">
        <f t="shared" si="20"/>
        <v>#REF!</v>
      </c>
      <c r="G257" s="687"/>
      <c r="H257" s="1012">
        <f>SUMIFS('BD CONTRATOS 15 NOV'!P:P,'BD CONTRATOS 15 NOV'!I:I,VS!A257,'BD CONTRATOS 15 NOV'!K:K,"RAMO 28")</f>
        <v>0</v>
      </c>
      <c r="I257" s="1013">
        <f>SUMIFS('BD CONTRATOS 15 NOV'!P:P,'BD CONTRATOS 15 NOV'!I:I,VS!A257,'BD CONTRATOS 15 NOV'!K:K,"ETIQUETADO")</f>
        <v>0</v>
      </c>
      <c r="J257" s="1013">
        <f>SUMIFS('BD CONTRATOS 15 NOV'!P:P,'BD CONTRATOS 15 NOV'!I:I,VS!A257,'BD CONTRATOS 15 NOV'!K:K,"RECURSO FISCAL")</f>
        <v>0</v>
      </c>
      <c r="K257" s="1012">
        <f>SUMIFS('BD CONTRATOS 15 NOV'!P:P,'BD CONTRATOS 15 NOV'!I:I,VS!A257)</f>
        <v>0</v>
      </c>
      <c r="L257" s="554"/>
      <c r="M257" s="1035" t="e">
        <f>SUMIFS(#REF!,#REF!,VS!A257)</f>
        <v>#REF!</v>
      </c>
      <c r="N257" s="1013">
        <f t="shared" si="24"/>
        <v>4194338.0127999997</v>
      </c>
      <c r="O257" s="1012">
        <v>4194338.01</v>
      </c>
      <c r="P257" s="683"/>
      <c r="Q257" s="1035" t="e">
        <f t="shared" si="19"/>
        <v>#REF!</v>
      </c>
    </row>
    <row r="258" spans="1:19" x14ac:dyDescent="0.25">
      <c r="A258" s="1010" t="str">
        <f t="shared" si="21"/>
        <v>452009</v>
      </c>
      <c r="B258" s="1011" t="s">
        <v>3466</v>
      </c>
      <c r="C258" s="1012">
        <v>476890.05</v>
      </c>
      <c r="D258" s="1012" t="e">
        <f>SUMIF(#REF!,VS!A258,#REF!)</f>
        <v>#REF!</v>
      </c>
      <c r="E258" s="1012" t="e">
        <f>SUMIF(#REF!,VS!A258,#REF!)</f>
        <v>#REF!</v>
      </c>
      <c r="F258" s="1012" t="e">
        <f t="shared" si="20"/>
        <v>#REF!</v>
      </c>
      <c r="G258" s="687"/>
      <c r="H258" s="1012">
        <f>SUMIFS('BD CONTRATOS 15 NOV'!P:P,'BD CONTRATOS 15 NOV'!I:I,VS!A258,'BD CONTRATOS 15 NOV'!K:K,"RAMO 28")</f>
        <v>0</v>
      </c>
      <c r="I258" s="1013">
        <f>SUMIFS('BD CONTRATOS 15 NOV'!P:P,'BD CONTRATOS 15 NOV'!I:I,VS!A258,'BD CONTRATOS 15 NOV'!K:K,"ETIQUETADO")</f>
        <v>0</v>
      </c>
      <c r="J258" s="1013">
        <f>SUMIFS('BD CONTRATOS 15 NOV'!P:P,'BD CONTRATOS 15 NOV'!I:I,VS!A258,'BD CONTRATOS 15 NOV'!K:K,"RECURSO FISCAL")</f>
        <v>0</v>
      </c>
      <c r="K258" s="1012">
        <f>SUMIFS('BD CONTRATOS 15 NOV'!P:P,'BD CONTRATOS 15 NOV'!I:I,VS!A258)</f>
        <v>0</v>
      </c>
      <c r="L258" s="554"/>
      <c r="M258" s="1035" t="e">
        <f>SUMIFS(#REF!,#REF!,VS!A258)</f>
        <v>#REF!</v>
      </c>
      <c r="N258" s="1013">
        <f t="shared" si="24"/>
        <v>495965.652</v>
      </c>
      <c r="O258" s="1012">
        <v>495965.65</v>
      </c>
      <c r="P258" s="683"/>
      <c r="Q258" s="1035" t="e">
        <f t="shared" si="19"/>
        <v>#REF!</v>
      </c>
    </row>
    <row r="259" spans="1:19" x14ac:dyDescent="0.25">
      <c r="A259" s="1010" t="str">
        <f t="shared" si="21"/>
        <v>452010</v>
      </c>
      <c r="B259" s="1011" t="s">
        <v>3467</v>
      </c>
      <c r="C259" s="1012">
        <v>4356374.4000000004</v>
      </c>
      <c r="D259" s="1012" t="e">
        <f>SUMIF(#REF!,VS!A259,#REF!)</f>
        <v>#REF!</v>
      </c>
      <c r="E259" s="1012" t="e">
        <f>SUMIF(#REF!,VS!A259,#REF!)</f>
        <v>#REF!</v>
      </c>
      <c r="F259" s="1012" t="e">
        <f t="shared" si="20"/>
        <v>#REF!</v>
      </c>
      <c r="G259" s="687"/>
      <c r="H259" s="1012">
        <f>SUMIFS('BD CONTRATOS 15 NOV'!P:P,'BD CONTRATOS 15 NOV'!I:I,VS!A259,'BD CONTRATOS 15 NOV'!K:K,"RAMO 28")</f>
        <v>0</v>
      </c>
      <c r="I259" s="1013">
        <f>SUMIFS('BD CONTRATOS 15 NOV'!P:P,'BD CONTRATOS 15 NOV'!I:I,VS!A259,'BD CONTRATOS 15 NOV'!K:K,"ETIQUETADO")</f>
        <v>0</v>
      </c>
      <c r="J259" s="1013">
        <f>SUMIFS('BD CONTRATOS 15 NOV'!P:P,'BD CONTRATOS 15 NOV'!I:I,VS!A259,'BD CONTRATOS 15 NOV'!K:K,"RECURSO FISCAL")</f>
        <v>0</v>
      </c>
      <c r="K259" s="1012">
        <f>SUMIFS('BD CONTRATOS 15 NOV'!P:P,'BD CONTRATOS 15 NOV'!I:I,VS!A259)</f>
        <v>0</v>
      </c>
      <c r="L259" s="554"/>
      <c r="M259" s="1035" t="e">
        <f>SUMIFS(#REF!,#REF!,VS!A259)</f>
        <v>#REF!</v>
      </c>
      <c r="N259" s="1013">
        <f t="shared" si="24"/>
        <v>4530629.3760000002</v>
      </c>
      <c r="O259" s="1012">
        <v>4530629.38</v>
      </c>
      <c r="P259" s="683"/>
      <c r="Q259" s="1035" t="e">
        <f t="shared" si="19"/>
        <v>#REF!</v>
      </c>
    </row>
    <row r="260" spans="1:19" x14ac:dyDescent="0.25">
      <c r="A260" s="1010" t="str">
        <f t="shared" si="21"/>
        <v>452011</v>
      </c>
      <c r="B260" s="1011" t="s">
        <v>3468</v>
      </c>
      <c r="C260" s="1012">
        <v>490092.12</v>
      </c>
      <c r="D260" s="1012" t="e">
        <f>SUMIF(#REF!,VS!A260,#REF!)</f>
        <v>#REF!</v>
      </c>
      <c r="E260" s="1012" t="e">
        <f>SUMIF(#REF!,VS!A260,#REF!)</f>
        <v>#REF!</v>
      </c>
      <c r="F260" s="1012" t="e">
        <f t="shared" si="20"/>
        <v>#REF!</v>
      </c>
      <c r="G260" s="687"/>
      <c r="H260" s="1012">
        <f>SUMIFS('BD CONTRATOS 15 NOV'!P:P,'BD CONTRATOS 15 NOV'!I:I,VS!A260,'BD CONTRATOS 15 NOV'!K:K,"RAMO 28")</f>
        <v>0</v>
      </c>
      <c r="I260" s="1013">
        <f>SUMIFS('BD CONTRATOS 15 NOV'!P:P,'BD CONTRATOS 15 NOV'!I:I,VS!A260,'BD CONTRATOS 15 NOV'!K:K,"ETIQUETADO")</f>
        <v>0</v>
      </c>
      <c r="J260" s="1013">
        <f>SUMIFS('BD CONTRATOS 15 NOV'!P:P,'BD CONTRATOS 15 NOV'!I:I,VS!A260,'BD CONTRATOS 15 NOV'!K:K,"RECURSO FISCAL")</f>
        <v>0</v>
      </c>
      <c r="K260" s="1012">
        <f>SUMIFS('BD CONTRATOS 15 NOV'!P:P,'BD CONTRATOS 15 NOV'!I:I,VS!A260)</f>
        <v>0</v>
      </c>
      <c r="L260" s="554"/>
      <c r="M260" s="1035" t="e">
        <f>SUMIFS(#REF!,#REF!,VS!A260)</f>
        <v>#REF!</v>
      </c>
      <c r="N260" s="1013">
        <f t="shared" si="24"/>
        <v>509695.80479999998</v>
      </c>
      <c r="O260" s="1012">
        <v>509695.8</v>
      </c>
      <c r="P260" s="683"/>
      <c r="Q260" s="1035" t="e">
        <f t="shared" si="19"/>
        <v>#REF!</v>
      </c>
    </row>
    <row r="261" spans="1:19" x14ac:dyDescent="0.25">
      <c r="A261" s="1010" t="str">
        <f t="shared" si="21"/>
        <v>459001</v>
      </c>
      <c r="B261" s="1011" t="s">
        <v>3469</v>
      </c>
      <c r="C261" s="1012">
        <v>14533567.959999999</v>
      </c>
      <c r="D261" s="1012" t="e">
        <f>SUMIF(#REF!,VS!A261,#REF!)</f>
        <v>#REF!</v>
      </c>
      <c r="E261" s="1012" t="e">
        <f>SUMIF(#REF!,VS!A261,#REF!)</f>
        <v>#REF!</v>
      </c>
      <c r="F261" s="1012" t="e">
        <f t="shared" si="20"/>
        <v>#REF!</v>
      </c>
      <c r="G261" s="687"/>
      <c r="H261" s="1012">
        <f>SUMIFS('BD CONTRATOS 15 NOV'!P:P,'BD CONTRATOS 15 NOV'!I:I,VS!A261,'BD CONTRATOS 15 NOV'!K:K,"RAMO 28")</f>
        <v>0</v>
      </c>
      <c r="I261" s="1013">
        <f>SUMIFS('BD CONTRATOS 15 NOV'!P:P,'BD CONTRATOS 15 NOV'!I:I,VS!A261,'BD CONTRATOS 15 NOV'!K:K,"ETIQUETADO")</f>
        <v>0</v>
      </c>
      <c r="J261" s="1013">
        <f>SUMIFS('BD CONTRATOS 15 NOV'!P:P,'BD CONTRATOS 15 NOV'!I:I,VS!A261,'BD CONTRATOS 15 NOV'!K:K,"RECURSO FISCAL")</f>
        <v>0</v>
      </c>
      <c r="K261" s="1012">
        <f>SUMIFS('BD CONTRATOS 15 NOV'!P:P,'BD CONTRATOS 15 NOV'!I:I,VS!A261)</f>
        <v>0</v>
      </c>
      <c r="L261" s="554"/>
      <c r="M261" s="1035" t="e">
        <f>SUMIFS(#REF!,#REF!,VS!A261)</f>
        <v>#REF!</v>
      </c>
      <c r="N261" s="1013">
        <f t="shared" si="24"/>
        <v>15114910.678399999</v>
      </c>
      <c r="O261" s="1012">
        <v>15114910.68</v>
      </c>
      <c r="P261" s="683"/>
      <c r="Q261" s="1035" t="e">
        <f t="shared" ref="Q261:Q305" si="25">O261-M261</f>
        <v>#REF!</v>
      </c>
    </row>
    <row r="262" spans="1:19" x14ac:dyDescent="0.25">
      <c r="A262" s="1010" t="str">
        <f t="shared" si="21"/>
        <v>459002</v>
      </c>
      <c r="B262" s="1011" t="s">
        <v>3470</v>
      </c>
      <c r="C262" s="1012">
        <v>504701.82</v>
      </c>
      <c r="D262" s="1012" t="e">
        <f>SUMIF(#REF!,VS!A262,#REF!)</f>
        <v>#REF!</v>
      </c>
      <c r="E262" s="1012" t="e">
        <f>SUMIF(#REF!,VS!A262,#REF!)</f>
        <v>#REF!</v>
      </c>
      <c r="F262" s="1012" t="e">
        <f t="shared" ref="F262:F319" si="26">D262-E262</f>
        <v>#REF!</v>
      </c>
      <c r="G262" s="687"/>
      <c r="H262" s="1012">
        <f>SUMIFS('BD CONTRATOS 15 NOV'!P:P,'BD CONTRATOS 15 NOV'!I:I,VS!A262,'BD CONTRATOS 15 NOV'!K:K,"RAMO 28")</f>
        <v>0</v>
      </c>
      <c r="I262" s="1013">
        <f>SUMIFS('BD CONTRATOS 15 NOV'!P:P,'BD CONTRATOS 15 NOV'!I:I,VS!A262,'BD CONTRATOS 15 NOV'!K:K,"ETIQUETADO")</f>
        <v>0</v>
      </c>
      <c r="J262" s="1013">
        <f>SUMIFS('BD CONTRATOS 15 NOV'!P:P,'BD CONTRATOS 15 NOV'!I:I,VS!A262,'BD CONTRATOS 15 NOV'!K:K,"RECURSO FISCAL")</f>
        <v>0</v>
      </c>
      <c r="K262" s="1012">
        <f>SUMIFS('BD CONTRATOS 15 NOV'!P:P,'BD CONTRATOS 15 NOV'!I:I,VS!A262)</f>
        <v>0</v>
      </c>
      <c r="L262" s="554"/>
      <c r="M262" s="1035" t="e">
        <f>SUMIFS(#REF!,#REF!,VS!A262)</f>
        <v>#REF!</v>
      </c>
      <c r="N262" s="1013">
        <f t="shared" si="24"/>
        <v>524889.89280000003</v>
      </c>
      <c r="O262" s="1012">
        <v>524889.89</v>
      </c>
      <c r="P262" s="683"/>
      <c r="Q262" s="1035" t="e">
        <f t="shared" si="25"/>
        <v>#REF!</v>
      </c>
    </row>
    <row r="263" spans="1:19" x14ac:dyDescent="0.25">
      <c r="A263" s="1010" t="str">
        <f t="shared" si="21"/>
        <v>464001</v>
      </c>
      <c r="B263" s="1011" t="s">
        <v>3471</v>
      </c>
      <c r="C263" s="1012">
        <v>130000000.00000001</v>
      </c>
      <c r="D263" s="1012" t="e">
        <f>SUMIF(#REF!,VS!A263,#REF!)</f>
        <v>#REF!</v>
      </c>
      <c r="E263" s="1012" t="e">
        <f>SUMIF(#REF!,VS!A263,#REF!)</f>
        <v>#REF!</v>
      </c>
      <c r="F263" s="1012" t="e">
        <f t="shared" si="26"/>
        <v>#REF!</v>
      </c>
      <c r="G263" s="687"/>
      <c r="H263" s="1012">
        <f>SUMIFS('BD CONTRATOS 15 NOV'!P:P,'BD CONTRATOS 15 NOV'!I:I,VS!A263,'BD CONTRATOS 15 NOV'!K:K,"RAMO 28")</f>
        <v>0</v>
      </c>
      <c r="I263" s="1013">
        <f>SUMIFS('BD CONTRATOS 15 NOV'!P:P,'BD CONTRATOS 15 NOV'!I:I,VS!A263,'BD CONTRATOS 15 NOV'!K:K,"ETIQUETADO")</f>
        <v>0</v>
      </c>
      <c r="J263" s="1013">
        <f>SUMIFS('BD CONTRATOS 15 NOV'!P:P,'BD CONTRATOS 15 NOV'!I:I,VS!A263,'BD CONTRATOS 15 NOV'!K:K,"RECURSO FISCAL")</f>
        <v>0</v>
      </c>
      <c r="K263" s="1012">
        <f>SUMIFS('BD CONTRATOS 15 NOV'!P:P,'BD CONTRATOS 15 NOV'!I:I,VS!A263)</f>
        <v>0</v>
      </c>
      <c r="L263" s="554"/>
      <c r="M263" s="1035" t="e">
        <f>SUMIFS(#REF!,#REF!,VS!A263)</f>
        <v>#REF!</v>
      </c>
      <c r="N263" s="1013">
        <v>120000000</v>
      </c>
      <c r="O263" s="1012">
        <v>110000000</v>
      </c>
      <c r="P263" s="683"/>
      <c r="Q263" s="1035" t="e">
        <f t="shared" si="25"/>
        <v>#REF!</v>
      </c>
    </row>
    <row r="264" spans="1:19" x14ac:dyDescent="0.25">
      <c r="A264" s="1010" t="str">
        <f t="shared" ref="A264:A319" si="27">MID(B264,1,6)</f>
        <v>464002</v>
      </c>
      <c r="B264" s="1011" t="s">
        <v>3472</v>
      </c>
      <c r="C264" s="1012">
        <v>10000000</v>
      </c>
      <c r="D264" s="1012" t="e">
        <f>SUMIF(#REF!,VS!A264,#REF!)</f>
        <v>#REF!</v>
      </c>
      <c r="E264" s="1012" t="e">
        <f>SUMIF(#REF!,VS!A264,#REF!)</f>
        <v>#REF!</v>
      </c>
      <c r="F264" s="1012" t="e">
        <f t="shared" si="26"/>
        <v>#REF!</v>
      </c>
      <c r="G264" s="687"/>
      <c r="H264" s="1012">
        <f>SUMIFS('BD CONTRATOS 15 NOV'!P:P,'BD CONTRATOS 15 NOV'!I:I,VS!A264,'BD CONTRATOS 15 NOV'!K:K,"RAMO 28")</f>
        <v>0</v>
      </c>
      <c r="I264" s="1013">
        <f>SUMIFS('BD CONTRATOS 15 NOV'!P:P,'BD CONTRATOS 15 NOV'!I:I,VS!A264,'BD CONTRATOS 15 NOV'!K:K,"ETIQUETADO")</f>
        <v>0</v>
      </c>
      <c r="J264" s="1013">
        <f>SUMIFS('BD CONTRATOS 15 NOV'!P:P,'BD CONTRATOS 15 NOV'!I:I,VS!A264,'BD CONTRATOS 15 NOV'!K:K,"RECURSO FISCAL")</f>
        <v>0</v>
      </c>
      <c r="K264" s="1012">
        <f>SUMIFS('BD CONTRATOS 15 NOV'!P:P,'BD CONTRATOS 15 NOV'!I:I,VS!A264)</f>
        <v>0</v>
      </c>
      <c r="L264" s="554"/>
      <c r="M264" s="1035" t="e">
        <f>SUMIFS(#REF!,#REF!,VS!A264)</f>
        <v>#REF!</v>
      </c>
      <c r="N264" s="1013">
        <f>C264*$N$1+C264</f>
        <v>10400000</v>
      </c>
      <c r="O264" s="1012">
        <v>10000000</v>
      </c>
      <c r="P264" s="683"/>
      <c r="Q264" s="1035" t="e">
        <f t="shared" si="25"/>
        <v>#REF!</v>
      </c>
    </row>
    <row r="265" spans="1:19" x14ac:dyDescent="0.25">
      <c r="A265" s="1010" t="str">
        <f t="shared" si="27"/>
        <v>464004</v>
      </c>
      <c r="B265" s="1011" t="s">
        <v>3473</v>
      </c>
      <c r="C265" s="1012">
        <v>0</v>
      </c>
      <c r="D265" s="1012" t="e">
        <f>SUMIF(#REF!,VS!A265,#REF!)</f>
        <v>#REF!</v>
      </c>
      <c r="E265" s="1012" t="e">
        <f>SUMIF(#REF!,VS!A265,#REF!)</f>
        <v>#REF!</v>
      </c>
      <c r="F265" s="1012" t="e">
        <f t="shared" si="26"/>
        <v>#REF!</v>
      </c>
      <c r="G265" s="687"/>
      <c r="H265" s="1012">
        <f>SUMIFS('BD CONTRATOS 15 NOV'!P:P,'BD CONTRATOS 15 NOV'!I:I,VS!A265,'BD CONTRATOS 15 NOV'!K:K,"RAMO 28")</f>
        <v>0</v>
      </c>
      <c r="I265" s="1013">
        <f>SUMIFS('BD CONTRATOS 15 NOV'!P:P,'BD CONTRATOS 15 NOV'!I:I,VS!A265,'BD CONTRATOS 15 NOV'!K:K,"ETIQUETADO")</f>
        <v>0</v>
      </c>
      <c r="J265" s="1013">
        <f>SUMIFS('BD CONTRATOS 15 NOV'!P:P,'BD CONTRATOS 15 NOV'!I:I,VS!A265,'BD CONTRATOS 15 NOV'!K:K,"RECURSO FISCAL")</f>
        <v>0</v>
      </c>
      <c r="K265" s="1012">
        <f>SUMIFS('BD CONTRATOS 15 NOV'!P:P,'BD CONTRATOS 15 NOV'!I:I,VS!A265)</f>
        <v>0</v>
      </c>
      <c r="L265" s="554"/>
      <c r="M265" s="1035" t="e">
        <f>SUMIFS(#REF!,#REF!,VS!A265)</f>
        <v>#REF!</v>
      </c>
      <c r="N265" s="1013">
        <v>21570000</v>
      </c>
      <c r="O265" s="1012">
        <v>15000000</v>
      </c>
      <c r="P265" s="683"/>
      <c r="Q265" s="1035" t="e">
        <f t="shared" si="25"/>
        <v>#REF!</v>
      </c>
    </row>
    <row r="266" spans="1:19" s="677" customFormat="1" x14ac:dyDescent="0.25">
      <c r="A266" s="1006">
        <v>500000</v>
      </c>
      <c r="B266" s="1015" t="s">
        <v>3533</v>
      </c>
      <c r="C266" s="1016">
        <v>228864914.72999999</v>
      </c>
      <c r="D266" s="1016" t="e">
        <f t="shared" ref="D266:O266" si="28">SUM(D267:D291)</f>
        <v>#REF!</v>
      </c>
      <c r="E266" s="1016" t="e">
        <f t="shared" si="28"/>
        <v>#REF!</v>
      </c>
      <c r="F266" s="1016" t="e">
        <f t="shared" si="28"/>
        <v>#REF!</v>
      </c>
      <c r="G266" s="1016">
        <f t="shared" si="28"/>
        <v>0</v>
      </c>
      <c r="H266" s="1016">
        <f t="shared" si="28"/>
        <v>39486689.970909089</v>
      </c>
      <c r="I266" s="1016">
        <f t="shared" si="28"/>
        <v>14875164.48</v>
      </c>
      <c r="J266" s="1016">
        <f t="shared" si="28"/>
        <v>0</v>
      </c>
      <c r="K266" s="1016">
        <f t="shared" si="28"/>
        <v>54361854.450909093</v>
      </c>
      <c r="L266" s="1016">
        <f t="shared" si="28"/>
        <v>58325000</v>
      </c>
      <c r="M266" s="1036" t="e">
        <f t="shared" si="28"/>
        <v>#REF!</v>
      </c>
      <c r="N266" s="1016">
        <f t="shared" si="28"/>
        <v>238019511.31919998</v>
      </c>
      <c r="O266" s="1016">
        <f t="shared" si="28"/>
        <v>130226993.89</v>
      </c>
      <c r="P266" s="1026"/>
      <c r="Q266" s="1036" t="e">
        <f>SUM(Q267:Q291)</f>
        <v>#REF!</v>
      </c>
      <c r="S266" s="1040"/>
    </row>
    <row r="267" spans="1:19" x14ac:dyDescent="0.25">
      <c r="A267" s="1010" t="str">
        <f t="shared" si="27"/>
        <v>511001</v>
      </c>
      <c r="B267" s="1011" t="s">
        <v>3474</v>
      </c>
      <c r="C267" s="1012">
        <v>4000000</v>
      </c>
      <c r="D267" s="1012" t="e">
        <f>SUMIF(#REF!,VS!A267,#REF!)</f>
        <v>#REF!</v>
      </c>
      <c r="E267" s="1012" t="e">
        <f>SUMIF(#REF!,VS!A267,#REF!)</f>
        <v>#REF!</v>
      </c>
      <c r="F267" s="1012" t="e">
        <f t="shared" si="26"/>
        <v>#REF!</v>
      </c>
      <c r="G267" s="687"/>
      <c r="H267" s="1012">
        <f>SUMIFS('BD CONTRATOS 15 NOV'!P:P,'BD CONTRATOS 15 NOV'!I:I,VS!A267,'BD CONTRATOS 15 NOV'!K:K,"RAMO 28")</f>
        <v>6000000</v>
      </c>
      <c r="I267" s="1013">
        <f>SUMIFS('BD CONTRATOS 15 NOV'!P:P,'BD CONTRATOS 15 NOV'!I:I,VS!A267,'BD CONTRATOS 15 NOV'!K:K,"ETIQUETADO")</f>
        <v>0</v>
      </c>
      <c r="J267" s="1013">
        <f>SUMIFS('BD CONTRATOS 15 NOV'!P:P,'BD CONTRATOS 15 NOV'!I:I,VS!A267,'BD CONTRATOS 15 NOV'!K:K,"RECURSO FISCAL")</f>
        <v>0</v>
      </c>
      <c r="K267" s="1012">
        <f>SUMIFS('BD CONTRATOS 15 NOV'!P:P,'BD CONTRATOS 15 NOV'!I:I,VS!A267)</f>
        <v>6000000</v>
      </c>
      <c r="L267" s="1018">
        <v>975000</v>
      </c>
      <c r="M267" s="1035" t="e">
        <f>SUMIFS(#REF!,#REF!,VS!A267)</f>
        <v>#REF!</v>
      </c>
      <c r="N267" s="1013">
        <f t="shared" ref="N267:N291" si="29">C267*$N$1+C267</f>
        <v>4160000</v>
      </c>
      <c r="O267" s="1012">
        <v>3000000</v>
      </c>
      <c r="P267" s="683"/>
      <c r="Q267" s="1035" t="e">
        <f t="shared" si="25"/>
        <v>#REF!</v>
      </c>
    </row>
    <row r="268" spans="1:19" x14ac:dyDescent="0.25">
      <c r="A268" s="1010" t="str">
        <f t="shared" si="27"/>
        <v>512001</v>
      </c>
      <c r="B268" s="1011" t="s">
        <v>3475</v>
      </c>
      <c r="C268" s="1012">
        <v>0</v>
      </c>
      <c r="D268" s="1012" t="e">
        <f>SUMIF(#REF!,VS!A268,#REF!)</f>
        <v>#REF!</v>
      </c>
      <c r="E268" s="1012" t="e">
        <f>SUMIF(#REF!,VS!A268,#REF!)</f>
        <v>#REF!</v>
      </c>
      <c r="F268" s="1012" t="e">
        <f t="shared" si="26"/>
        <v>#REF!</v>
      </c>
      <c r="G268" s="687"/>
      <c r="H268" s="1012">
        <f>SUMIFS('BD CONTRATOS 15 NOV'!P:P,'BD CONTRATOS 15 NOV'!I:I,VS!A268,'BD CONTRATOS 15 NOV'!K:K,"RAMO 28")</f>
        <v>0</v>
      </c>
      <c r="I268" s="1013">
        <f>SUMIFS('BD CONTRATOS 15 NOV'!P:P,'BD CONTRATOS 15 NOV'!I:I,VS!A268,'BD CONTRATOS 15 NOV'!K:K,"ETIQUETADO")</f>
        <v>0</v>
      </c>
      <c r="J268" s="1013">
        <f>SUMIFS('BD CONTRATOS 15 NOV'!P:P,'BD CONTRATOS 15 NOV'!I:I,VS!A268,'BD CONTRATOS 15 NOV'!K:K,"RECURSO FISCAL")</f>
        <v>0</v>
      </c>
      <c r="K268" s="1012">
        <f>SUMIFS('BD CONTRATOS 15 NOV'!P:P,'BD CONTRATOS 15 NOV'!I:I,VS!A268)</f>
        <v>0</v>
      </c>
      <c r="L268" s="1018">
        <v>50000</v>
      </c>
      <c r="M268" s="1035" t="e">
        <f>SUMIFS(#REF!,#REF!,VS!A268)</f>
        <v>#REF!</v>
      </c>
      <c r="N268" s="1013">
        <f t="shared" si="29"/>
        <v>0</v>
      </c>
      <c r="O268" s="1012">
        <v>0</v>
      </c>
      <c r="P268" s="683"/>
      <c r="Q268" s="1035" t="e">
        <f t="shared" si="25"/>
        <v>#REF!</v>
      </c>
    </row>
    <row r="269" spans="1:19" x14ac:dyDescent="0.25">
      <c r="A269" s="1010" t="str">
        <f t="shared" si="27"/>
        <v>515001</v>
      </c>
      <c r="B269" s="1011" t="s">
        <v>3476</v>
      </c>
      <c r="C269" s="1012">
        <v>12672379.59</v>
      </c>
      <c r="D269" s="1012" t="e">
        <f>SUMIF(#REF!,VS!A269,#REF!)</f>
        <v>#REF!</v>
      </c>
      <c r="E269" s="1012" t="e">
        <f>SUMIF(#REF!,VS!A269,#REF!)</f>
        <v>#REF!</v>
      </c>
      <c r="F269" s="1012" t="e">
        <f t="shared" si="26"/>
        <v>#REF!</v>
      </c>
      <c r="G269" s="687"/>
      <c r="H269" s="1012">
        <f>SUMIFS('BD CONTRATOS 15 NOV'!P:P,'BD CONTRATOS 15 NOV'!I:I,VS!A269,'BD CONTRATOS 15 NOV'!K:K,"RAMO 28")</f>
        <v>1486689.9709090907</v>
      </c>
      <c r="I269" s="1013">
        <f>SUMIFS('BD CONTRATOS 15 NOV'!P:P,'BD CONTRATOS 15 NOV'!I:I,VS!A269,'BD CONTRATOS 15 NOV'!K:K,"ETIQUETADO")</f>
        <v>0</v>
      </c>
      <c r="J269" s="1013">
        <f>SUMIFS('BD CONTRATOS 15 NOV'!P:P,'BD CONTRATOS 15 NOV'!I:I,VS!A269,'BD CONTRATOS 15 NOV'!K:K,"RECURSO FISCAL")</f>
        <v>0</v>
      </c>
      <c r="K269" s="1012">
        <f>SUMIFS('BD CONTRATOS 15 NOV'!P:P,'BD CONTRATOS 15 NOV'!I:I,VS!A269)</f>
        <v>1486689.9709090907</v>
      </c>
      <c r="L269" s="1018">
        <v>2940000</v>
      </c>
      <c r="M269" s="1035" t="e">
        <f>SUMIFS(#REF!,#REF!,VS!A269)</f>
        <v>#REF!</v>
      </c>
      <c r="N269" s="1013">
        <f t="shared" si="29"/>
        <v>13179274.773599999</v>
      </c>
      <c r="O269" s="1012">
        <v>4000000</v>
      </c>
      <c r="P269" s="683"/>
      <c r="Q269" s="1035" t="e">
        <f t="shared" si="25"/>
        <v>#REF!</v>
      </c>
      <c r="R269" t="s">
        <v>3704</v>
      </c>
      <c r="S269" s="678">
        <v>2000000</v>
      </c>
    </row>
    <row r="270" spans="1:19" x14ac:dyDescent="0.25">
      <c r="A270" s="1010" t="str">
        <f t="shared" si="27"/>
        <v>519001</v>
      </c>
      <c r="B270" s="1011" t="s">
        <v>3477</v>
      </c>
      <c r="C270" s="1012">
        <v>1110000.0000000002</v>
      </c>
      <c r="D270" s="1012" t="e">
        <f>SUMIF(#REF!,VS!A270,#REF!)</f>
        <v>#REF!</v>
      </c>
      <c r="E270" s="1012" t="e">
        <f>SUMIF(#REF!,VS!A270,#REF!)</f>
        <v>#REF!</v>
      </c>
      <c r="F270" s="1012" t="e">
        <f t="shared" si="26"/>
        <v>#REF!</v>
      </c>
      <c r="G270" s="687"/>
      <c r="H270" s="1012">
        <f>SUMIFS('BD CONTRATOS 15 NOV'!P:P,'BD CONTRATOS 15 NOV'!I:I,VS!A270,'BD CONTRATOS 15 NOV'!K:K,"RAMO 28")</f>
        <v>0</v>
      </c>
      <c r="I270" s="1013">
        <f>SUMIFS('BD CONTRATOS 15 NOV'!P:P,'BD CONTRATOS 15 NOV'!I:I,VS!A270,'BD CONTRATOS 15 NOV'!K:K,"ETIQUETADO")</f>
        <v>0</v>
      </c>
      <c r="J270" s="1013">
        <f>SUMIFS('BD CONTRATOS 15 NOV'!P:P,'BD CONTRATOS 15 NOV'!I:I,VS!A270,'BD CONTRATOS 15 NOV'!K:K,"RECURSO FISCAL")</f>
        <v>0</v>
      </c>
      <c r="K270" s="1012">
        <f>SUMIFS('BD CONTRATOS 15 NOV'!P:P,'BD CONTRATOS 15 NOV'!I:I,VS!A270)</f>
        <v>0</v>
      </c>
      <c r="L270" s="554"/>
      <c r="M270" s="1035" t="e">
        <f>SUMIFS(#REF!,#REF!,VS!A270)</f>
        <v>#REF!</v>
      </c>
      <c r="N270" s="1013">
        <f t="shared" si="29"/>
        <v>1154400.0000000002</v>
      </c>
      <c r="O270" s="1012">
        <v>800000</v>
      </c>
      <c r="P270" s="683"/>
      <c r="Q270" s="1035" t="e">
        <f t="shared" si="25"/>
        <v>#REF!</v>
      </c>
    </row>
    <row r="271" spans="1:19" x14ac:dyDescent="0.25">
      <c r="A271" s="1010" t="str">
        <f t="shared" si="27"/>
        <v>521001</v>
      </c>
      <c r="B271" s="1011" t="s">
        <v>3478</v>
      </c>
      <c r="C271" s="1012">
        <v>800000</v>
      </c>
      <c r="D271" s="1012" t="e">
        <f>SUMIF(#REF!,VS!A271,#REF!)</f>
        <v>#REF!</v>
      </c>
      <c r="E271" s="1012" t="e">
        <f>SUMIF(#REF!,VS!A271,#REF!)</f>
        <v>#REF!</v>
      </c>
      <c r="F271" s="1012" t="e">
        <f t="shared" si="26"/>
        <v>#REF!</v>
      </c>
      <c r="G271" s="687"/>
      <c r="H271" s="1012">
        <f>SUMIFS('BD CONTRATOS 15 NOV'!P:P,'BD CONTRATOS 15 NOV'!I:I,VS!A271,'BD CONTRATOS 15 NOV'!K:K,"RAMO 28")</f>
        <v>0</v>
      </c>
      <c r="I271" s="1013">
        <f>SUMIFS('BD CONTRATOS 15 NOV'!P:P,'BD CONTRATOS 15 NOV'!I:I,VS!A271,'BD CONTRATOS 15 NOV'!K:K,"ETIQUETADO")</f>
        <v>0</v>
      </c>
      <c r="J271" s="1013">
        <f>SUMIFS('BD CONTRATOS 15 NOV'!P:P,'BD CONTRATOS 15 NOV'!I:I,VS!A271,'BD CONTRATOS 15 NOV'!K:K,"RECURSO FISCAL")</f>
        <v>0</v>
      </c>
      <c r="K271" s="1012">
        <f>SUMIFS('BD CONTRATOS 15 NOV'!P:P,'BD CONTRATOS 15 NOV'!I:I,VS!A271)</f>
        <v>0</v>
      </c>
      <c r="L271" s="554"/>
      <c r="M271" s="1035" t="e">
        <f>SUMIFS(#REF!,#REF!,VS!A271)</f>
        <v>#REF!</v>
      </c>
      <c r="N271" s="1013">
        <f t="shared" si="29"/>
        <v>832000</v>
      </c>
      <c r="O271" s="1012">
        <v>1000000</v>
      </c>
      <c r="P271" s="683"/>
      <c r="Q271" s="1035" t="e">
        <f t="shared" si="25"/>
        <v>#REF!</v>
      </c>
    </row>
    <row r="272" spans="1:19" x14ac:dyDescent="0.25">
      <c r="A272" s="1010" t="str">
        <f t="shared" si="27"/>
        <v>522001</v>
      </c>
      <c r="B272" s="1011" t="s">
        <v>3479</v>
      </c>
      <c r="C272" s="1012">
        <v>0</v>
      </c>
      <c r="D272" s="1012" t="e">
        <f>SUMIF(#REF!,VS!A272,#REF!)</f>
        <v>#REF!</v>
      </c>
      <c r="E272" s="1012" t="e">
        <f>SUMIF(#REF!,VS!A272,#REF!)</f>
        <v>#REF!</v>
      </c>
      <c r="F272" s="1012" t="e">
        <f t="shared" si="26"/>
        <v>#REF!</v>
      </c>
      <c r="G272" s="687"/>
      <c r="H272" s="1012">
        <f>SUMIFS('BD CONTRATOS 15 NOV'!P:P,'BD CONTRATOS 15 NOV'!I:I,VS!A272,'BD CONTRATOS 15 NOV'!K:K,"RAMO 28")</f>
        <v>0</v>
      </c>
      <c r="I272" s="1013">
        <f>SUMIFS('BD CONTRATOS 15 NOV'!P:P,'BD CONTRATOS 15 NOV'!I:I,VS!A272,'BD CONTRATOS 15 NOV'!K:K,"ETIQUETADO")</f>
        <v>0</v>
      </c>
      <c r="J272" s="1013">
        <f>SUMIFS('BD CONTRATOS 15 NOV'!P:P,'BD CONTRATOS 15 NOV'!I:I,VS!A272,'BD CONTRATOS 15 NOV'!K:K,"RECURSO FISCAL")</f>
        <v>0</v>
      </c>
      <c r="K272" s="1012">
        <f>SUMIFS('BD CONTRATOS 15 NOV'!P:P,'BD CONTRATOS 15 NOV'!I:I,VS!A272)</f>
        <v>0</v>
      </c>
      <c r="L272" s="554"/>
      <c r="M272" s="1035" t="e">
        <f>SUMIFS(#REF!,#REF!,VS!A272)</f>
        <v>#REF!</v>
      </c>
      <c r="N272" s="1013">
        <f t="shared" si="29"/>
        <v>0</v>
      </c>
      <c r="O272" s="1012">
        <v>0</v>
      </c>
      <c r="P272" s="683"/>
      <c r="Q272" s="1035" t="e">
        <f t="shared" si="25"/>
        <v>#REF!</v>
      </c>
    </row>
    <row r="273" spans="1:19" x14ac:dyDescent="0.25">
      <c r="A273" s="1010" t="str">
        <f t="shared" si="27"/>
        <v>523001</v>
      </c>
      <c r="B273" s="1011" t="s">
        <v>3480</v>
      </c>
      <c r="C273" s="1012">
        <v>50672.41</v>
      </c>
      <c r="D273" s="1012" t="e">
        <f>SUMIF(#REF!,VS!A273,#REF!)</f>
        <v>#REF!</v>
      </c>
      <c r="E273" s="1012" t="e">
        <f>SUMIF(#REF!,VS!A273,#REF!)</f>
        <v>#REF!</v>
      </c>
      <c r="F273" s="1012" t="e">
        <f t="shared" si="26"/>
        <v>#REF!</v>
      </c>
      <c r="G273" s="687"/>
      <c r="H273" s="1012">
        <f>SUMIFS('BD CONTRATOS 15 NOV'!P:P,'BD CONTRATOS 15 NOV'!I:I,VS!A273,'BD CONTRATOS 15 NOV'!K:K,"RAMO 28")</f>
        <v>0</v>
      </c>
      <c r="I273" s="1013">
        <f>SUMIFS('BD CONTRATOS 15 NOV'!P:P,'BD CONTRATOS 15 NOV'!I:I,VS!A273,'BD CONTRATOS 15 NOV'!K:K,"ETIQUETADO")</f>
        <v>0</v>
      </c>
      <c r="J273" s="1013">
        <f>SUMIFS('BD CONTRATOS 15 NOV'!P:P,'BD CONTRATOS 15 NOV'!I:I,VS!A273,'BD CONTRATOS 15 NOV'!K:K,"RECURSO FISCAL")</f>
        <v>0</v>
      </c>
      <c r="K273" s="1012">
        <f>SUMIFS('BD CONTRATOS 15 NOV'!P:P,'BD CONTRATOS 15 NOV'!I:I,VS!A273)</f>
        <v>0</v>
      </c>
      <c r="L273" s="554"/>
      <c r="M273" s="1035" t="e">
        <f>SUMIFS(#REF!,#REF!,VS!A273)</f>
        <v>#REF!</v>
      </c>
      <c r="N273" s="1013">
        <f t="shared" si="29"/>
        <v>52699.306400000001</v>
      </c>
      <c r="O273" s="1012">
        <v>57969.24</v>
      </c>
      <c r="P273" s="683"/>
      <c r="Q273" s="1035" t="e">
        <f t="shared" si="25"/>
        <v>#REF!</v>
      </c>
    </row>
    <row r="274" spans="1:19" x14ac:dyDescent="0.25">
      <c r="A274" s="1010" t="str">
        <f t="shared" si="27"/>
        <v>529001</v>
      </c>
      <c r="B274" s="1011" t="s">
        <v>3481</v>
      </c>
      <c r="C274" s="1012">
        <v>240000.00000000003</v>
      </c>
      <c r="D274" s="1012" t="e">
        <f>SUMIF(#REF!,VS!A274,#REF!)</f>
        <v>#REF!</v>
      </c>
      <c r="E274" s="1012" t="e">
        <f>SUMIF(#REF!,VS!A274,#REF!)</f>
        <v>#REF!</v>
      </c>
      <c r="F274" s="1012" t="e">
        <f t="shared" si="26"/>
        <v>#REF!</v>
      </c>
      <c r="G274" s="687"/>
      <c r="H274" s="1012">
        <f>SUMIFS('BD CONTRATOS 15 NOV'!P:P,'BD CONTRATOS 15 NOV'!I:I,VS!A274,'BD CONTRATOS 15 NOV'!K:K,"RAMO 28")</f>
        <v>0</v>
      </c>
      <c r="I274" s="1013">
        <f>SUMIFS('BD CONTRATOS 15 NOV'!P:P,'BD CONTRATOS 15 NOV'!I:I,VS!A274,'BD CONTRATOS 15 NOV'!K:K,"ETIQUETADO")</f>
        <v>0</v>
      </c>
      <c r="J274" s="1013">
        <f>SUMIFS('BD CONTRATOS 15 NOV'!P:P,'BD CONTRATOS 15 NOV'!I:I,VS!A274,'BD CONTRATOS 15 NOV'!K:K,"RECURSO FISCAL")</f>
        <v>0</v>
      </c>
      <c r="K274" s="1012">
        <f>SUMIFS('BD CONTRATOS 15 NOV'!P:P,'BD CONTRATOS 15 NOV'!I:I,VS!A274)</f>
        <v>0</v>
      </c>
      <c r="L274" s="554">
        <v>50000000</v>
      </c>
      <c r="M274" s="1035" t="e">
        <f>SUMIFS(#REF!,#REF!,VS!A274)</f>
        <v>#REF!</v>
      </c>
      <c r="N274" s="1013">
        <f t="shared" si="29"/>
        <v>249600.00000000003</v>
      </c>
      <c r="O274" s="1012">
        <v>50000000</v>
      </c>
      <c r="P274" s="683"/>
      <c r="Q274" s="1035" t="e">
        <f t="shared" si="25"/>
        <v>#REF!</v>
      </c>
      <c r="R274" t="s">
        <v>3705</v>
      </c>
      <c r="S274" s="678">
        <v>6714581.0100000016</v>
      </c>
    </row>
    <row r="275" spans="1:19" x14ac:dyDescent="0.25">
      <c r="A275" s="1010" t="str">
        <f t="shared" si="27"/>
        <v>531001</v>
      </c>
      <c r="B275" s="1011" t="s">
        <v>3482</v>
      </c>
      <c r="C275" s="1012">
        <v>16699897.249999998</v>
      </c>
      <c r="D275" s="1012" t="e">
        <f>SUMIF(#REF!,VS!A275,#REF!)</f>
        <v>#REF!</v>
      </c>
      <c r="E275" s="1012" t="e">
        <f>SUMIF(#REF!,VS!A275,#REF!)</f>
        <v>#REF!</v>
      </c>
      <c r="F275" s="1012" t="e">
        <f t="shared" si="26"/>
        <v>#REF!</v>
      </c>
      <c r="G275" s="687"/>
      <c r="H275" s="1012">
        <f>SUMIFS('BD CONTRATOS 15 NOV'!P:P,'BD CONTRATOS 15 NOV'!I:I,VS!A275,'BD CONTRATOS 15 NOV'!K:K,"RAMO 28")</f>
        <v>0</v>
      </c>
      <c r="I275" s="1013">
        <f>SUMIFS('BD CONTRATOS 15 NOV'!P:P,'BD CONTRATOS 15 NOV'!I:I,VS!A275,'BD CONTRATOS 15 NOV'!K:K,"ETIQUETADO")</f>
        <v>0</v>
      </c>
      <c r="J275" s="1013">
        <f>SUMIFS('BD CONTRATOS 15 NOV'!P:P,'BD CONTRATOS 15 NOV'!I:I,VS!A275,'BD CONTRATOS 15 NOV'!K:K,"RECURSO FISCAL")</f>
        <v>0</v>
      </c>
      <c r="K275" s="1012">
        <f>SUMIFS('BD CONTRATOS 15 NOV'!P:P,'BD CONTRATOS 15 NOV'!I:I,VS!A275)</f>
        <v>0</v>
      </c>
      <c r="L275" s="554"/>
      <c r="M275" s="1035" t="e">
        <f>SUMIFS(#REF!,#REF!,VS!A275)</f>
        <v>#REF!</v>
      </c>
      <c r="N275" s="1013">
        <f t="shared" si="29"/>
        <v>17367893.139999997</v>
      </c>
      <c r="O275" s="1012">
        <v>0</v>
      </c>
      <c r="P275" s="683"/>
      <c r="Q275" s="1035" t="e">
        <f t="shared" si="25"/>
        <v>#REF!</v>
      </c>
    </row>
    <row r="276" spans="1:19" x14ac:dyDescent="0.25">
      <c r="A276" s="1010" t="str">
        <f t="shared" si="27"/>
        <v>532001</v>
      </c>
      <c r="B276" s="1011" t="s">
        <v>3483</v>
      </c>
      <c r="C276" s="1012">
        <v>681883.12</v>
      </c>
      <c r="D276" s="1012" t="e">
        <f>SUMIF(#REF!,VS!A276,#REF!)</f>
        <v>#REF!</v>
      </c>
      <c r="E276" s="1012" t="e">
        <f>SUMIF(#REF!,VS!A276,#REF!)</f>
        <v>#REF!</v>
      </c>
      <c r="F276" s="1012" t="e">
        <f t="shared" si="26"/>
        <v>#REF!</v>
      </c>
      <c r="G276" s="687"/>
      <c r="H276" s="1012">
        <f>SUMIFS('BD CONTRATOS 15 NOV'!P:P,'BD CONTRATOS 15 NOV'!I:I,VS!A276,'BD CONTRATOS 15 NOV'!K:K,"RAMO 28")</f>
        <v>0</v>
      </c>
      <c r="I276" s="1013">
        <f>SUMIFS('BD CONTRATOS 15 NOV'!P:P,'BD CONTRATOS 15 NOV'!I:I,VS!A276,'BD CONTRATOS 15 NOV'!K:K,"ETIQUETADO")</f>
        <v>0</v>
      </c>
      <c r="J276" s="1013">
        <f>SUMIFS('BD CONTRATOS 15 NOV'!P:P,'BD CONTRATOS 15 NOV'!I:I,VS!A276,'BD CONTRATOS 15 NOV'!K:K,"RECURSO FISCAL")</f>
        <v>0</v>
      </c>
      <c r="K276" s="1012">
        <f>SUMIFS('BD CONTRATOS 15 NOV'!P:P,'BD CONTRATOS 15 NOV'!I:I,VS!A276)</f>
        <v>0</v>
      </c>
      <c r="L276" s="554"/>
      <c r="M276" s="1035" t="e">
        <f>SUMIFS(#REF!,#REF!,VS!A276)</f>
        <v>#REF!</v>
      </c>
      <c r="N276" s="1013">
        <f t="shared" si="29"/>
        <v>709158.44479999994</v>
      </c>
      <c r="O276" s="1012">
        <v>600000</v>
      </c>
      <c r="P276" s="683"/>
      <c r="Q276" s="1035" t="e">
        <f t="shared" si="25"/>
        <v>#REF!</v>
      </c>
    </row>
    <row r="277" spans="1:19" x14ac:dyDescent="0.25">
      <c r="A277" s="1010" t="str">
        <f t="shared" si="27"/>
        <v>541001</v>
      </c>
      <c r="B277" s="1011" t="s">
        <v>3484</v>
      </c>
      <c r="C277" s="1012">
        <v>1256367.7799999998</v>
      </c>
      <c r="D277" s="1012" t="e">
        <f>SUMIF(#REF!,VS!A277,#REF!)</f>
        <v>#REF!</v>
      </c>
      <c r="E277" s="1012" t="e">
        <f>SUMIF(#REF!,VS!A277,#REF!)</f>
        <v>#REF!</v>
      </c>
      <c r="F277" s="1012" t="e">
        <f t="shared" si="26"/>
        <v>#REF!</v>
      </c>
      <c r="G277" s="687"/>
      <c r="H277" s="1012">
        <f>SUMIFS('BD CONTRATOS 15 NOV'!P:P,'BD CONTRATOS 15 NOV'!I:I,VS!A277,'BD CONTRATOS 15 NOV'!K:K,"RAMO 28")</f>
        <v>0</v>
      </c>
      <c r="I277" s="1013">
        <f>SUMIFS('BD CONTRATOS 15 NOV'!P:P,'BD CONTRATOS 15 NOV'!I:I,VS!A277,'BD CONTRATOS 15 NOV'!K:K,"ETIQUETADO")</f>
        <v>0</v>
      </c>
      <c r="J277" s="1013">
        <f>SUMIFS('BD CONTRATOS 15 NOV'!P:P,'BD CONTRATOS 15 NOV'!I:I,VS!A277,'BD CONTRATOS 15 NOV'!K:K,"RECURSO FISCAL")</f>
        <v>0</v>
      </c>
      <c r="K277" s="1012">
        <f>SUMIFS('BD CONTRATOS 15 NOV'!P:P,'BD CONTRATOS 15 NOV'!I:I,VS!A277)</f>
        <v>0</v>
      </c>
      <c r="L277" s="554"/>
      <c r="M277" s="1035" t="e">
        <f>SUMIFS(#REF!,#REF!,VS!A277)</f>
        <v>#REF!</v>
      </c>
      <c r="N277" s="1013">
        <f t="shared" si="29"/>
        <v>1306622.4911999998</v>
      </c>
      <c r="O277" s="1012">
        <v>1512753.73</v>
      </c>
      <c r="P277" s="683"/>
      <c r="Q277" s="1035" t="e">
        <f t="shared" si="25"/>
        <v>#REF!</v>
      </c>
    </row>
    <row r="278" spans="1:19" x14ac:dyDescent="0.25">
      <c r="A278" s="1010" t="str">
        <f t="shared" si="27"/>
        <v>541002</v>
      </c>
      <c r="B278" s="1011" t="s">
        <v>3485</v>
      </c>
      <c r="C278" s="1012">
        <v>4799999.9999999991</v>
      </c>
      <c r="D278" s="1012" t="e">
        <f>SUMIF(#REF!,VS!A278,#REF!)</f>
        <v>#REF!</v>
      </c>
      <c r="E278" s="1012" t="e">
        <f>SUMIF(#REF!,VS!A278,#REF!)</f>
        <v>#REF!</v>
      </c>
      <c r="F278" s="1012" t="e">
        <f t="shared" si="26"/>
        <v>#REF!</v>
      </c>
      <c r="G278" s="687"/>
      <c r="H278" s="1012">
        <f>SUMIFS('BD CONTRATOS 15 NOV'!P:P,'BD CONTRATOS 15 NOV'!I:I,VS!A278,'BD CONTRATOS 15 NOV'!K:K,"RAMO 28")</f>
        <v>0</v>
      </c>
      <c r="I278" s="1013">
        <f>SUMIFS('BD CONTRATOS 15 NOV'!P:P,'BD CONTRATOS 15 NOV'!I:I,VS!A278,'BD CONTRATOS 15 NOV'!K:K,"ETIQUETADO")</f>
        <v>0</v>
      </c>
      <c r="J278" s="1013">
        <f>SUMIFS('BD CONTRATOS 15 NOV'!P:P,'BD CONTRATOS 15 NOV'!I:I,VS!A278,'BD CONTRATOS 15 NOV'!K:K,"RECURSO FISCAL")</f>
        <v>0</v>
      </c>
      <c r="K278" s="1012">
        <f>SUMIFS('BD CONTRATOS 15 NOV'!P:P,'BD CONTRATOS 15 NOV'!I:I,VS!A278)</f>
        <v>0</v>
      </c>
      <c r="L278" s="554"/>
      <c r="M278" s="1035" t="e">
        <f>SUMIFS(#REF!,#REF!,VS!A278)</f>
        <v>#REF!</v>
      </c>
      <c r="N278" s="1013">
        <f t="shared" si="29"/>
        <v>4991999.9999999991</v>
      </c>
      <c r="O278" s="1012">
        <v>1000000</v>
      </c>
      <c r="P278" s="683"/>
      <c r="Q278" s="1035" t="e">
        <f t="shared" si="25"/>
        <v>#REF!</v>
      </c>
    </row>
    <row r="279" spans="1:19" x14ac:dyDescent="0.25">
      <c r="A279" s="1010" t="str">
        <f t="shared" si="27"/>
        <v>542001</v>
      </c>
      <c r="B279" s="1011" t="s">
        <v>3486</v>
      </c>
      <c r="C279" s="1012">
        <v>0</v>
      </c>
      <c r="D279" s="1012" t="e">
        <f>SUMIF(#REF!,VS!A279,#REF!)</f>
        <v>#REF!</v>
      </c>
      <c r="E279" s="1012" t="e">
        <f>SUMIF(#REF!,VS!A279,#REF!)</f>
        <v>#REF!</v>
      </c>
      <c r="F279" s="1012" t="e">
        <f t="shared" si="26"/>
        <v>#REF!</v>
      </c>
      <c r="G279" s="687"/>
      <c r="H279" s="1012">
        <f>SUMIFS('BD CONTRATOS 15 NOV'!P:P,'BD CONTRATOS 15 NOV'!I:I,VS!A279,'BD CONTRATOS 15 NOV'!K:K,"RAMO 28")</f>
        <v>0</v>
      </c>
      <c r="I279" s="1013">
        <f>SUMIFS('BD CONTRATOS 15 NOV'!P:P,'BD CONTRATOS 15 NOV'!I:I,VS!A279,'BD CONTRATOS 15 NOV'!K:K,"ETIQUETADO")</f>
        <v>0</v>
      </c>
      <c r="J279" s="1013">
        <f>SUMIFS('BD CONTRATOS 15 NOV'!P:P,'BD CONTRATOS 15 NOV'!I:I,VS!A279,'BD CONTRATOS 15 NOV'!K:K,"RECURSO FISCAL")</f>
        <v>0</v>
      </c>
      <c r="K279" s="1012">
        <f>SUMIFS('BD CONTRATOS 15 NOV'!P:P,'BD CONTRATOS 15 NOV'!I:I,VS!A279)</f>
        <v>0</v>
      </c>
      <c r="L279" s="554"/>
      <c r="M279" s="1035" t="e">
        <f>SUMIFS(#REF!,#REF!,VS!A279)</f>
        <v>#REF!</v>
      </c>
      <c r="N279" s="1013">
        <f t="shared" si="29"/>
        <v>0</v>
      </c>
      <c r="O279" s="1012">
        <v>0</v>
      </c>
      <c r="P279" s="683"/>
      <c r="Q279" s="1035" t="e">
        <f t="shared" si="25"/>
        <v>#REF!</v>
      </c>
    </row>
    <row r="280" spans="1:19" x14ac:dyDescent="0.25">
      <c r="A280" s="1010" t="str">
        <f t="shared" si="27"/>
        <v>549002</v>
      </c>
      <c r="B280" s="1011" t="s">
        <v>3487</v>
      </c>
      <c r="C280" s="1012">
        <v>1484800</v>
      </c>
      <c r="D280" s="1012" t="e">
        <f>SUMIF(#REF!,VS!A280,#REF!)</f>
        <v>#REF!</v>
      </c>
      <c r="E280" s="1012" t="e">
        <f>SUMIF(#REF!,VS!A280,#REF!)</f>
        <v>#REF!</v>
      </c>
      <c r="F280" s="1012" t="e">
        <f t="shared" si="26"/>
        <v>#REF!</v>
      </c>
      <c r="G280" s="687"/>
      <c r="H280" s="1012">
        <f>SUMIFS('BD CONTRATOS 15 NOV'!P:P,'BD CONTRATOS 15 NOV'!I:I,VS!A280,'BD CONTRATOS 15 NOV'!K:K,"RAMO 28")</f>
        <v>0</v>
      </c>
      <c r="I280" s="1013">
        <f>SUMIFS('BD CONTRATOS 15 NOV'!P:P,'BD CONTRATOS 15 NOV'!I:I,VS!A280,'BD CONTRATOS 15 NOV'!K:K,"ETIQUETADO")</f>
        <v>3069000</v>
      </c>
      <c r="J280" s="1013">
        <f>SUMIFS('BD CONTRATOS 15 NOV'!P:P,'BD CONTRATOS 15 NOV'!I:I,VS!A280,'BD CONTRATOS 15 NOV'!K:K,"RECURSO FISCAL")</f>
        <v>0</v>
      </c>
      <c r="K280" s="1012">
        <f>SUMIFS('BD CONTRATOS 15 NOV'!P:P,'BD CONTRATOS 15 NOV'!I:I,VS!A280)</f>
        <v>3069000</v>
      </c>
      <c r="L280" s="554"/>
      <c r="M280" s="1035" t="e">
        <f>SUMIFS(#REF!,#REF!,VS!A280)</f>
        <v>#REF!</v>
      </c>
      <c r="N280" s="1013">
        <f t="shared" si="29"/>
        <v>1544192</v>
      </c>
      <c r="O280" s="1012">
        <v>0</v>
      </c>
      <c r="P280" s="683"/>
      <c r="Q280" s="1035" t="e">
        <f t="shared" si="25"/>
        <v>#REF!</v>
      </c>
    </row>
    <row r="281" spans="1:19" x14ac:dyDescent="0.25">
      <c r="A281" s="1010" t="str">
        <f t="shared" si="27"/>
        <v>551001</v>
      </c>
      <c r="B281" s="1011" t="s">
        <v>3488</v>
      </c>
      <c r="C281" s="1012">
        <v>158345152.21999997</v>
      </c>
      <c r="D281" s="1012" t="e">
        <f>SUMIF(#REF!,VS!A281,#REF!)</f>
        <v>#REF!</v>
      </c>
      <c r="E281" s="1012" t="e">
        <f>SUMIF(#REF!,VS!A281,#REF!)</f>
        <v>#REF!</v>
      </c>
      <c r="F281" s="1012" t="e">
        <f t="shared" si="26"/>
        <v>#REF!</v>
      </c>
      <c r="G281" s="687"/>
      <c r="H281" s="1012">
        <f>SUMIFS('BD CONTRATOS 15 NOV'!P:P,'BD CONTRATOS 15 NOV'!I:I,VS!A281,'BD CONTRATOS 15 NOV'!K:K,"RAMO 28")</f>
        <v>0</v>
      </c>
      <c r="I281" s="1013">
        <f>SUMIFS('BD CONTRATOS 15 NOV'!P:P,'BD CONTRATOS 15 NOV'!I:I,VS!A281,'BD CONTRATOS 15 NOV'!K:K,"ETIQUETADO")</f>
        <v>11806164.48</v>
      </c>
      <c r="J281" s="1013">
        <f>SUMIFS('BD CONTRATOS 15 NOV'!P:P,'BD CONTRATOS 15 NOV'!I:I,VS!A281,'BD CONTRATOS 15 NOV'!K:K,"RECURSO FISCAL")</f>
        <v>0</v>
      </c>
      <c r="K281" s="1012">
        <f>SUMIFS('BD CONTRATOS 15 NOV'!P:P,'BD CONTRATOS 15 NOV'!I:I,VS!A281)</f>
        <v>11806164.48</v>
      </c>
      <c r="L281" s="554"/>
      <c r="M281" s="1035" t="e">
        <f>SUMIFS(#REF!,#REF!,VS!A281)</f>
        <v>#REF!</v>
      </c>
      <c r="N281" s="1013">
        <f t="shared" si="29"/>
        <v>164678958.30879998</v>
      </c>
      <c r="O281" s="1012">
        <v>50000000</v>
      </c>
      <c r="P281" s="683"/>
      <c r="Q281" s="1035" t="e">
        <f t="shared" si="25"/>
        <v>#REF!</v>
      </c>
      <c r="R281" t="s">
        <v>3704</v>
      </c>
      <c r="S281" s="678">
        <v>50000000</v>
      </c>
    </row>
    <row r="282" spans="1:19" x14ac:dyDescent="0.25">
      <c r="A282" s="1010" t="str">
        <f t="shared" si="27"/>
        <v>561001</v>
      </c>
      <c r="B282" s="1011" t="s">
        <v>3489</v>
      </c>
      <c r="C282" s="1012">
        <v>0</v>
      </c>
      <c r="D282" s="1012" t="e">
        <f>SUMIF(#REF!,VS!A282,#REF!)</f>
        <v>#REF!</v>
      </c>
      <c r="E282" s="1012" t="e">
        <f>SUMIF(#REF!,VS!A282,#REF!)</f>
        <v>#REF!</v>
      </c>
      <c r="F282" s="1012" t="e">
        <f t="shared" si="26"/>
        <v>#REF!</v>
      </c>
      <c r="G282" s="687"/>
      <c r="H282" s="1012">
        <f>SUMIFS('BD CONTRATOS 15 NOV'!P:P,'BD CONTRATOS 15 NOV'!I:I,VS!A282,'BD CONTRATOS 15 NOV'!K:K,"RAMO 28")</f>
        <v>0</v>
      </c>
      <c r="I282" s="1013">
        <f>SUMIFS('BD CONTRATOS 15 NOV'!P:P,'BD CONTRATOS 15 NOV'!I:I,VS!A282,'BD CONTRATOS 15 NOV'!K:K,"ETIQUETADO")</f>
        <v>0</v>
      </c>
      <c r="J282" s="1013">
        <f>SUMIFS('BD CONTRATOS 15 NOV'!P:P,'BD CONTRATOS 15 NOV'!I:I,VS!A282,'BD CONTRATOS 15 NOV'!K:K,"RECURSO FISCAL")</f>
        <v>0</v>
      </c>
      <c r="K282" s="1012">
        <f>SUMIFS('BD CONTRATOS 15 NOV'!P:P,'BD CONTRATOS 15 NOV'!I:I,VS!A282)</f>
        <v>0</v>
      </c>
      <c r="L282" s="554"/>
      <c r="M282" s="1035" t="e">
        <f>SUMIFS(#REF!,#REF!,VS!A282)</f>
        <v>#REF!</v>
      </c>
      <c r="N282" s="1013">
        <f t="shared" si="29"/>
        <v>0</v>
      </c>
      <c r="O282" s="1012">
        <v>0</v>
      </c>
      <c r="P282" s="683"/>
      <c r="Q282" s="1035" t="e">
        <f t="shared" si="25"/>
        <v>#REF!</v>
      </c>
    </row>
    <row r="283" spans="1:19" x14ac:dyDescent="0.25">
      <c r="A283" s="1010" t="str">
        <f t="shared" si="27"/>
        <v>562001</v>
      </c>
      <c r="B283" s="1011" t="s">
        <v>3490</v>
      </c>
      <c r="C283" s="1012">
        <v>149114.56999999998</v>
      </c>
      <c r="D283" s="1012" t="e">
        <f>SUMIF(#REF!,VS!A283,#REF!)</f>
        <v>#REF!</v>
      </c>
      <c r="E283" s="1012" t="e">
        <f>SUMIF(#REF!,VS!A283,#REF!)</f>
        <v>#REF!</v>
      </c>
      <c r="F283" s="1012" t="e">
        <f t="shared" si="26"/>
        <v>#REF!</v>
      </c>
      <c r="G283" s="687"/>
      <c r="H283" s="1012">
        <f>SUMIFS('BD CONTRATOS 15 NOV'!P:P,'BD CONTRATOS 15 NOV'!I:I,VS!A283,'BD CONTRATOS 15 NOV'!K:K,"RAMO 28")</f>
        <v>0</v>
      </c>
      <c r="I283" s="1013">
        <f>SUMIFS('BD CONTRATOS 15 NOV'!P:P,'BD CONTRATOS 15 NOV'!I:I,VS!A283,'BD CONTRATOS 15 NOV'!K:K,"ETIQUETADO")</f>
        <v>0</v>
      </c>
      <c r="J283" s="1013">
        <f>SUMIFS('BD CONTRATOS 15 NOV'!P:P,'BD CONTRATOS 15 NOV'!I:I,VS!A283,'BD CONTRATOS 15 NOV'!K:K,"RECURSO FISCAL")</f>
        <v>0</v>
      </c>
      <c r="K283" s="1012">
        <f>SUMIFS('BD CONTRATOS 15 NOV'!P:P,'BD CONTRATOS 15 NOV'!I:I,VS!A283)</f>
        <v>0</v>
      </c>
      <c r="L283" s="554"/>
      <c r="M283" s="1035" t="e">
        <f>SUMIFS(#REF!,#REF!,VS!A283)</f>
        <v>#REF!</v>
      </c>
      <c r="N283" s="1013">
        <f t="shared" si="29"/>
        <v>155079.15279999998</v>
      </c>
      <c r="O283" s="1012">
        <v>155079.15</v>
      </c>
      <c r="P283" s="683"/>
      <c r="Q283" s="1035" t="e">
        <f t="shared" si="25"/>
        <v>#REF!</v>
      </c>
    </row>
    <row r="284" spans="1:19" x14ac:dyDescent="0.25">
      <c r="A284" s="1010" t="str">
        <f t="shared" si="27"/>
        <v>563001</v>
      </c>
      <c r="B284" s="1011" t="s">
        <v>3491</v>
      </c>
      <c r="C284" s="1012">
        <v>2068796.31</v>
      </c>
      <c r="D284" s="1012" t="e">
        <f>SUMIF(#REF!,VS!A284,#REF!)</f>
        <v>#REF!</v>
      </c>
      <c r="E284" s="1012" t="e">
        <f>SUMIF(#REF!,VS!A284,#REF!)</f>
        <v>#REF!</v>
      </c>
      <c r="F284" s="1012" t="e">
        <f t="shared" si="26"/>
        <v>#REF!</v>
      </c>
      <c r="G284" s="687"/>
      <c r="H284" s="1012">
        <f>SUMIFS('BD CONTRATOS 15 NOV'!P:P,'BD CONTRATOS 15 NOV'!I:I,VS!A284,'BD CONTRATOS 15 NOV'!K:K,"RAMO 28")</f>
        <v>0</v>
      </c>
      <c r="I284" s="1013">
        <f>SUMIFS('BD CONTRATOS 15 NOV'!P:P,'BD CONTRATOS 15 NOV'!I:I,VS!A284,'BD CONTRATOS 15 NOV'!K:K,"ETIQUETADO")</f>
        <v>0</v>
      </c>
      <c r="J284" s="1013">
        <f>SUMIFS('BD CONTRATOS 15 NOV'!P:P,'BD CONTRATOS 15 NOV'!I:I,VS!A284,'BD CONTRATOS 15 NOV'!K:K,"RECURSO FISCAL")</f>
        <v>0</v>
      </c>
      <c r="K284" s="1012">
        <f>SUMIFS('BD CONTRATOS 15 NOV'!P:P,'BD CONTRATOS 15 NOV'!I:I,VS!A284)</f>
        <v>0</v>
      </c>
      <c r="L284" s="554"/>
      <c r="M284" s="1035" t="e">
        <f>SUMIFS(#REF!,#REF!,VS!A284)</f>
        <v>#REF!</v>
      </c>
      <c r="N284" s="1013">
        <f t="shared" si="29"/>
        <v>2151548.1624000003</v>
      </c>
      <c r="O284" s="1012">
        <v>0</v>
      </c>
      <c r="P284" s="683"/>
      <c r="Q284" s="1035" t="e">
        <f t="shared" si="25"/>
        <v>#REF!</v>
      </c>
    </row>
    <row r="285" spans="1:19" x14ac:dyDescent="0.25">
      <c r="A285" s="1010" t="str">
        <f t="shared" si="27"/>
        <v>564001</v>
      </c>
      <c r="B285" s="1011" t="s">
        <v>3492</v>
      </c>
      <c r="C285" s="1012">
        <v>1381809.9</v>
      </c>
      <c r="D285" s="1012" t="e">
        <f>SUMIF(#REF!,VS!A285,#REF!)</f>
        <v>#REF!</v>
      </c>
      <c r="E285" s="1012" t="e">
        <f>SUMIF(#REF!,VS!A285,#REF!)</f>
        <v>#REF!</v>
      </c>
      <c r="F285" s="1012" t="e">
        <f t="shared" si="26"/>
        <v>#REF!</v>
      </c>
      <c r="G285" s="687"/>
      <c r="H285" s="1012">
        <f>SUMIFS('BD CONTRATOS 15 NOV'!P:P,'BD CONTRATOS 15 NOV'!I:I,VS!A285,'BD CONTRATOS 15 NOV'!K:K,"RAMO 28")</f>
        <v>16000000</v>
      </c>
      <c r="I285" s="1013">
        <f>SUMIFS('BD CONTRATOS 15 NOV'!P:P,'BD CONTRATOS 15 NOV'!I:I,VS!A285,'BD CONTRATOS 15 NOV'!K:K,"ETIQUETADO")</f>
        <v>0</v>
      </c>
      <c r="J285" s="1013">
        <f>SUMIFS('BD CONTRATOS 15 NOV'!P:P,'BD CONTRATOS 15 NOV'!I:I,VS!A285,'BD CONTRATOS 15 NOV'!K:K,"RECURSO FISCAL")</f>
        <v>0</v>
      </c>
      <c r="K285" s="1012">
        <f>SUMIFS('BD CONTRATOS 15 NOV'!P:P,'BD CONTRATOS 15 NOV'!I:I,VS!A285)</f>
        <v>16000000</v>
      </c>
      <c r="L285" s="1018">
        <v>1000000</v>
      </c>
      <c r="M285" s="1035" t="e">
        <f>SUMIFS(#REF!,#REF!,VS!A285)</f>
        <v>#REF!</v>
      </c>
      <c r="N285" s="1013">
        <f t="shared" si="29"/>
        <v>1437082.2959999999</v>
      </c>
      <c r="O285" s="1012">
        <v>3071339.33</v>
      </c>
      <c r="P285" s="683"/>
      <c r="Q285" s="1035" t="e">
        <f t="shared" si="25"/>
        <v>#REF!</v>
      </c>
    </row>
    <row r="286" spans="1:19" x14ac:dyDescent="0.25">
      <c r="A286" s="1010" t="str">
        <f t="shared" si="27"/>
        <v>565001</v>
      </c>
      <c r="B286" s="1011" t="s">
        <v>3493</v>
      </c>
      <c r="C286" s="1012">
        <v>628487.54</v>
      </c>
      <c r="D286" s="1012" t="e">
        <f>SUMIF(#REF!,VS!A286,#REF!)</f>
        <v>#REF!</v>
      </c>
      <c r="E286" s="1012" t="e">
        <f>SUMIF(#REF!,VS!A286,#REF!)</f>
        <v>#REF!</v>
      </c>
      <c r="F286" s="1012" t="e">
        <f t="shared" si="26"/>
        <v>#REF!</v>
      </c>
      <c r="G286" s="687"/>
      <c r="H286" s="1012">
        <f>SUMIFS('BD CONTRATOS 15 NOV'!P:P,'BD CONTRATOS 15 NOV'!I:I,VS!A286,'BD CONTRATOS 15 NOV'!K:K,"RAMO 28")</f>
        <v>0</v>
      </c>
      <c r="I286" s="1013">
        <f>SUMIFS('BD CONTRATOS 15 NOV'!P:P,'BD CONTRATOS 15 NOV'!I:I,VS!A286,'BD CONTRATOS 15 NOV'!K:K,"ETIQUETADO")</f>
        <v>0</v>
      </c>
      <c r="J286" s="1013">
        <f>SUMIFS('BD CONTRATOS 15 NOV'!P:P,'BD CONTRATOS 15 NOV'!I:I,VS!A286,'BD CONTRATOS 15 NOV'!K:K,"RECURSO FISCAL")</f>
        <v>0</v>
      </c>
      <c r="K286" s="1012">
        <f>SUMIFS('BD CONTRATOS 15 NOV'!P:P,'BD CONTRATOS 15 NOV'!I:I,VS!A286)</f>
        <v>0</v>
      </c>
      <c r="L286" s="1018">
        <v>360000</v>
      </c>
      <c r="M286" s="1035" t="e">
        <f>SUMIFS(#REF!,#REF!,VS!A286)</f>
        <v>#REF!</v>
      </c>
      <c r="N286" s="1013">
        <f t="shared" si="29"/>
        <v>653627.0416</v>
      </c>
      <c r="O286" s="1012">
        <v>1062458.1300000001</v>
      </c>
      <c r="P286" s="683"/>
      <c r="Q286" s="1035" t="e">
        <f t="shared" si="25"/>
        <v>#REF!</v>
      </c>
      <c r="R286" t="s">
        <v>3704</v>
      </c>
      <c r="S286" s="678">
        <v>1000000</v>
      </c>
    </row>
    <row r="287" spans="1:19" x14ac:dyDescent="0.25">
      <c r="A287" s="1010" t="str">
        <f t="shared" si="27"/>
        <v>566001</v>
      </c>
      <c r="B287" s="1011" t="s">
        <v>3494</v>
      </c>
      <c r="C287" s="1012">
        <v>4254456.8</v>
      </c>
      <c r="D287" s="1012" t="e">
        <f>SUMIF(#REF!,VS!A287,#REF!)</f>
        <v>#REF!</v>
      </c>
      <c r="E287" s="1012" t="e">
        <f>SUMIF(#REF!,VS!A287,#REF!)</f>
        <v>#REF!</v>
      </c>
      <c r="F287" s="1012" t="e">
        <f t="shared" si="26"/>
        <v>#REF!</v>
      </c>
      <c r="G287" s="687"/>
      <c r="H287" s="1012">
        <f>SUMIFS('BD CONTRATOS 15 NOV'!P:P,'BD CONTRATOS 15 NOV'!I:I,VS!A287,'BD CONTRATOS 15 NOV'!K:K,"RAMO 28")</f>
        <v>0</v>
      </c>
      <c r="I287" s="1013">
        <f>SUMIFS('BD CONTRATOS 15 NOV'!P:P,'BD CONTRATOS 15 NOV'!I:I,VS!A287,'BD CONTRATOS 15 NOV'!K:K,"ETIQUETADO")</f>
        <v>0</v>
      </c>
      <c r="J287" s="1013">
        <f>SUMIFS('BD CONTRATOS 15 NOV'!P:P,'BD CONTRATOS 15 NOV'!I:I,VS!A287,'BD CONTRATOS 15 NOV'!K:K,"RECURSO FISCAL")</f>
        <v>0</v>
      </c>
      <c r="K287" s="1012">
        <f>SUMIFS('BD CONTRATOS 15 NOV'!P:P,'BD CONTRATOS 15 NOV'!I:I,VS!A287)</f>
        <v>0</v>
      </c>
      <c r="L287" s="554"/>
      <c r="M287" s="1035" t="e">
        <f>SUMIFS(#REF!,#REF!,VS!A287)</f>
        <v>#REF!</v>
      </c>
      <c r="N287" s="1013">
        <f t="shared" si="29"/>
        <v>4424635.0719999997</v>
      </c>
      <c r="O287" s="1012">
        <v>1081928.1299999999</v>
      </c>
      <c r="P287" s="683"/>
      <c r="Q287" s="1035" t="e">
        <f t="shared" si="25"/>
        <v>#REF!</v>
      </c>
    </row>
    <row r="288" spans="1:19" x14ac:dyDescent="0.25">
      <c r="A288" s="1010" t="str">
        <f t="shared" si="27"/>
        <v>567001</v>
      </c>
      <c r="B288" s="1011" t="s">
        <v>3495</v>
      </c>
      <c r="C288" s="1012">
        <v>8555046.1199999992</v>
      </c>
      <c r="D288" s="1012" t="e">
        <f>SUMIF(#REF!,VS!A288,#REF!)</f>
        <v>#REF!</v>
      </c>
      <c r="E288" s="1012" t="e">
        <f>SUMIF(#REF!,VS!A288,#REF!)</f>
        <v>#REF!</v>
      </c>
      <c r="F288" s="1012" t="e">
        <f t="shared" si="26"/>
        <v>#REF!</v>
      </c>
      <c r="G288" s="687"/>
      <c r="H288" s="1012">
        <f>SUMIFS('BD CONTRATOS 15 NOV'!P:P,'BD CONTRATOS 15 NOV'!I:I,VS!A288,'BD CONTRATOS 15 NOV'!K:K,"RAMO 28")</f>
        <v>16000000</v>
      </c>
      <c r="I288" s="1013">
        <f>SUMIFS('BD CONTRATOS 15 NOV'!P:P,'BD CONTRATOS 15 NOV'!I:I,VS!A288,'BD CONTRATOS 15 NOV'!K:K,"ETIQUETADO")</f>
        <v>0</v>
      </c>
      <c r="J288" s="1013">
        <f>SUMIFS('BD CONTRATOS 15 NOV'!P:P,'BD CONTRATOS 15 NOV'!I:I,VS!A288,'BD CONTRATOS 15 NOV'!K:K,"RECURSO FISCAL")</f>
        <v>0</v>
      </c>
      <c r="K288" s="1012">
        <f>SUMIFS('BD CONTRATOS 15 NOV'!P:P,'BD CONTRATOS 15 NOV'!I:I,VS!A288)</f>
        <v>16000000</v>
      </c>
      <c r="L288" s="1018">
        <v>3000000</v>
      </c>
      <c r="M288" s="1035" t="e">
        <f>SUMIFS(#REF!,#REF!,VS!A288)</f>
        <v>#REF!</v>
      </c>
      <c r="N288" s="1013">
        <f t="shared" si="29"/>
        <v>8897247.9647999983</v>
      </c>
      <c r="O288" s="1012">
        <v>6645526.2300000004</v>
      </c>
      <c r="P288" s="683"/>
      <c r="Q288" s="1035" t="e">
        <f t="shared" si="25"/>
        <v>#REF!</v>
      </c>
    </row>
    <row r="289" spans="1:19" x14ac:dyDescent="0.25">
      <c r="A289" s="1010" t="str">
        <f t="shared" si="27"/>
        <v>569001</v>
      </c>
      <c r="B289" s="1011" t="s">
        <v>3496</v>
      </c>
      <c r="C289" s="1012">
        <v>9630403.620000001</v>
      </c>
      <c r="D289" s="1012" t="e">
        <f>SUMIF(#REF!,VS!A289,#REF!)</f>
        <v>#REF!</v>
      </c>
      <c r="E289" s="1012" t="e">
        <f>SUMIF(#REF!,VS!A289,#REF!)</f>
        <v>#REF!</v>
      </c>
      <c r="F289" s="1012" t="e">
        <f t="shared" si="26"/>
        <v>#REF!</v>
      </c>
      <c r="G289" s="687"/>
      <c r="H289" s="1012">
        <f>SUMIFS('BD CONTRATOS 15 NOV'!P:P,'BD CONTRATOS 15 NOV'!I:I,VS!A289,'BD CONTRATOS 15 NOV'!K:K,"RAMO 28")</f>
        <v>0</v>
      </c>
      <c r="I289" s="1013">
        <f>SUMIFS('BD CONTRATOS 15 NOV'!P:P,'BD CONTRATOS 15 NOV'!I:I,VS!A289,'BD CONTRATOS 15 NOV'!K:K,"ETIQUETADO")</f>
        <v>0</v>
      </c>
      <c r="J289" s="1013">
        <f>SUMIFS('BD CONTRATOS 15 NOV'!P:P,'BD CONTRATOS 15 NOV'!I:I,VS!A289,'BD CONTRATOS 15 NOV'!K:K,"RECURSO FISCAL")</f>
        <v>0</v>
      </c>
      <c r="K289" s="1012">
        <f>SUMIFS('BD CONTRATOS 15 NOV'!P:P,'BD CONTRATOS 15 NOV'!I:I,VS!A289)</f>
        <v>0</v>
      </c>
      <c r="L289" s="554"/>
      <c r="M289" s="1035" t="e">
        <f>SUMIFS(#REF!,#REF!,VS!A289)</f>
        <v>#REF!</v>
      </c>
      <c r="N289" s="1013">
        <f t="shared" si="29"/>
        <v>10015619.764800001</v>
      </c>
      <c r="O289" s="1012">
        <v>5171144.95</v>
      </c>
      <c r="P289" s="683"/>
      <c r="Q289" s="1035" t="e">
        <f t="shared" si="25"/>
        <v>#REF!</v>
      </c>
      <c r="R289" t="s">
        <v>3704</v>
      </c>
      <c r="S289" s="678">
        <v>5171144.9530000007</v>
      </c>
    </row>
    <row r="290" spans="1:19" x14ac:dyDescent="0.25">
      <c r="A290" s="1010" t="str">
        <f t="shared" si="27"/>
        <v>591001</v>
      </c>
      <c r="B290" s="1011" t="s">
        <v>3497</v>
      </c>
      <c r="C290" s="1012">
        <v>0</v>
      </c>
      <c r="D290" s="1012" t="e">
        <f>SUMIF(#REF!,VS!A290,#REF!)</f>
        <v>#REF!</v>
      </c>
      <c r="E290" s="1012" t="e">
        <f>SUMIF(#REF!,VS!A290,#REF!)</f>
        <v>#REF!</v>
      </c>
      <c r="F290" s="1012" t="e">
        <f t="shared" si="26"/>
        <v>#REF!</v>
      </c>
      <c r="G290" s="687"/>
      <c r="H290" s="1012">
        <f>SUMIFS('BD CONTRATOS 15 NOV'!P:P,'BD CONTRATOS 15 NOV'!I:I,VS!A290,'BD CONTRATOS 15 NOV'!K:K,"RAMO 28")</f>
        <v>0</v>
      </c>
      <c r="I290" s="1013">
        <f>SUMIFS('BD CONTRATOS 15 NOV'!P:P,'BD CONTRATOS 15 NOV'!I:I,VS!A290,'BD CONTRATOS 15 NOV'!K:K,"ETIQUETADO")</f>
        <v>0</v>
      </c>
      <c r="J290" s="1013">
        <f>SUMIFS('BD CONTRATOS 15 NOV'!P:P,'BD CONTRATOS 15 NOV'!I:I,VS!A290,'BD CONTRATOS 15 NOV'!K:K,"RECURSO FISCAL")</f>
        <v>0</v>
      </c>
      <c r="K290" s="1012">
        <f>SUMIFS('BD CONTRATOS 15 NOV'!P:P,'BD CONTRATOS 15 NOV'!I:I,VS!A290)</f>
        <v>0</v>
      </c>
      <c r="L290" s="554"/>
      <c r="M290" s="1035" t="e">
        <f>SUMIFS(#REF!,#REF!,VS!A290)</f>
        <v>#REF!</v>
      </c>
      <c r="N290" s="1013">
        <f t="shared" si="29"/>
        <v>0</v>
      </c>
      <c r="O290" s="1012">
        <v>1068795</v>
      </c>
      <c r="P290" s="683"/>
      <c r="Q290" s="1035" t="e">
        <f t="shared" si="25"/>
        <v>#REF!</v>
      </c>
    </row>
    <row r="291" spans="1:19" x14ac:dyDescent="0.25">
      <c r="A291" s="1010" t="str">
        <f t="shared" si="27"/>
        <v>597001</v>
      </c>
      <c r="B291" s="1011" t="s">
        <v>3498</v>
      </c>
      <c r="C291" s="1012">
        <v>55647.5</v>
      </c>
      <c r="D291" s="1012" t="e">
        <f>SUMIF(#REF!,VS!A291,#REF!)</f>
        <v>#REF!</v>
      </c>
      <c r="E291" s="1012" t="e">
        <f>SUMIF(#REF!,VS!A291,#REF!)</f>
        <v>#REF!</v>
      </c>
      <c r="F291" s="1012" t="e">
        <f t="shared" si="26"/>
        <v>#REF!</v>
      </c>
      <c r="G291" s="687"/>
      <c r="H291" s="1012">
        <f>SUMIFS('BD CONTRATOS 15 NOV'!P:P,'BD CONTRATOS 15 NOV'!I:I,VS!A291,'BD CONTRATOS 15 NOV'!K:K,"RAMO 28")</f>
        <v>0</v>
      </c>
      <c r="I291" s="1013">
        <f>SUMIFS('BD CONTRATOS 15 NOV'!P:P,'BD CONTRATOS 15 NOV'!I:I,VS!A291,'BD CONTRATOS 15 NOV'!K:K,"ETIQUETADO")</f>
        <v>0</v>
      </c>
      <c r="J291" s="1013">
        <f>SUMIFS('BD CONTRATOS 15 NOV'!P:P,'BD CONTRATOS 15 NOV'!I:I,VS!A291,'BD CONTRATOS 15 NOV'!K:K,"RECURSO FISCAL")</f>
        <v>0</v>
      </c>
      <c r="K291" s="1012">
        <f>SUMIFS('BD CONTRATOS 15 NOV'!P:P,'BD CONTRATOS 15 NOV'!I:I,VS!A291)</f>
        <v>0</v>
      </c>
      <c r="L291" s="554"/>
      <c r="M291" s="1035" t="e">
        <f>SUMIFS(#REF!,#REF!,VS!A291)</f>
        <v>#REF!</v>
      </c>
      <c r="N291" s="1013">
        <f t="shared" si="29"/>
        <v>57873.4</v>
      </c>
      <c r="O291" s="1012">
        <v>0</v>
      </c>
      <c r="P291" s="683"/>
      <c r="Q291" s="1035" t="e">
        <f t="shared" si="25"/>
        <v>#REF!</v>
      </c>
    </row>
    <row r="292" spans="1:19" s="677" customFormat="1" x14ac:dyDescent="0.25">
      <c r="A292" s="1006">
        <v>600000</v>
      </c>
      <c r="B292" s="1015" t="s">
        <v>3534</v>
      </c>
      <c r="C292" s="1016">
        <v>589631231.15999997</v>
      </c>
      <c r="D292" s="1016" t="e">
        <f t="shared" ref="D292:O292" si="30">SUM(D293:D305)</f>
        <v>#REF!</v>
      </c>
      <c r="E292" s="1016" t="e">
        <f t="shared" si="30"/>
        <v>#REF!</v>
      </c>
      <c r="F292" s="1016" t="e">
        <f t="shared" si="30"/>
        <v>#REF!</v>
      </c>
      <c r="G292" s="1016">
        <f t="shared" si="30"/>
        <v>0</v>
      </c>
      <c r="H292" s="1016">
        <f t="shared" si="30"/>
        <v>0</v>
      </c>
      <c r="I292" s="1016">
        <f t="shared" si="30"/>
        <v>0</v>
      </c>
      <c r="J292" s="1016">
        <f t="shared" si="30"/>
        <v>23690001.400000002</v>
      </c>
      <c r="K292" s="1016">
        <f t="shared" si="30"/>
        <v>23690001.400000002</v>
      </c>
      <c r="L292" s="1016">
        <f t="shared" si="30"/>
        <v>0</v>
      </c>
      <c r="M292" s="1036" t="e">
        <f t="shared" si="30"/>
        <v>#REF!</v>
      </c>
      <c r="N292" s="1016">
        <f t="shared" si="30"/>
        <v>613216480.40639997</v>
      </c>
      <c r="O292" s="1016">
        <f t="shared" si="30"/>
        <v>653600209.31999993</v>
      </c>
      <c r="P292" s="1026"/>
      <c r="Q292" s="1036" t="e">
        <f>SUM(Q293:Q305)</f>
        <v>#REF!</v>
      </c>
      <c r="S292" s="1040"/>
    </row>
    <row r="293" spans="1:19" x14ac:dyDescent="0.25">
      <c r="A293" s="1010" t="str">
        <f t="shared" si="27"/>
        <v>611001</v>
      </c>
      <c r="B293" s="1011" t="s">
        <v>3499</v>
      </c>
      <c r="C293" s="1012">
        <v>9242727.6799999997</v>
      </c>
      <c r="D293" s="1012" t="e">
        <f>SUMIF(#REF!,VS!A293,#REF!)</f>
        <v>#REF!</v>
      </c>
      <c r="E293" s="1012" t="e">
        <f>SUMIF(#REF!,VS!A293,#REF!)</f>
        <v>#REF!</v>
      </c>
      <c r="F293" s="1012" t="e">
        <f t="shared" si="26"/>
        <v>#REF!</v>
      </c>
      <c r="G293" s="687"/>
      <c r="H293" s="1012">
        <f>SUMIFS('BD CONTRATOS 15 NOV'!P:P,'BD CONTRATOS 15 NOV'!I:I,VS!A293,'BD CONTRATOS 15 NOV'!K:K,"RAMO 28")</f>
        <v>0</v>
      </c>
      <c r="I293" s="1013">
        <f>SUMIFS('BD CONTRATOS 15 NOV'!P:P,'BD CONTRATOS 15 NOV'!I:I,VS!A293,'BD CONTRATOS 15 NOV'!K:K,"ETIQUETADO")</f>
        <v>0</v>
      </c>
      <c r="J293" s="1013">
        <f>SUMIFS('BD CONTRATOS 15 NOV'!P:P,'BD CONTRATOS 15 NOV'!I:I,VS!A293,'BD CONTRATOS 15 NOV'!K:K,"RECURSO FISCAL")</f>
        <v>0</v>
      </c>
      <c r="K293" s="1012">
        <f>SUMIFS('BD CONTRATOS 15 NOV'!P:P,'BD CONTRATOS 15 NOV'!I:I,VS!A293)</f>
        <v>0</v>
      </c>
      <c r="L293" s="554"/>
      <c r="M293" s="1035" t="e">
        <f>SUMIFS(#REF!,#REF!,VS!A293)</f>
        <v>#REF!</v>
      </c>
      <c r="N293" s="1013">
        <f t="shared" ref="N293:N305" si="31">C293*$N$1+C293</f>
        <v>9612436.7872000001</v>
      </c>
      <c r="O293" s="1012">
        <v>130697233.89</v>
      </c>
      <c r="P293" s="683"/>
      <c r="Q293" s="1035" t="e">
        <f t="shared" si="25"/>
        <v>#REF!</v>
      </c>
      <c r="R293" t="s">
        <v>3707</v>
      </c>
      <c r="S293" s="678">
        <v>130697233.89</v>
      </c>
    </row>
    <row r="294" spans="1:19" x14ac:dyDescent="0.25">
      <c r="A294" s="1010" t="str">
        <f t="shared" si="27"/>
        <v>612001</v>
      </c>
      <c r="B294" s="1011" t="s">
        <v>3500</v>
      </c>
      <c r="C294" s="1012">
        <v>0</v>
      </c>
      <c r="D294" s="1012" t="e">
        <f>SUMIF(#REF!,VS!A294,#REF!)</f>
        <v>#REF!</v>
      </c>
      <c r="E294" s="1012" t="e">
        <f>SUMIF(#REF!,VS!A294,#REF!)</f>
        <v>#REF!</v>
      </c>
      <c r="F294" s="1012" t="e">
        <f t="shared" si="26"/>
        <v>#REF!</v>
      </c>
      <c r="G294" s="687"/>
      <c r="H294" s="1012">
        <f>SUMIFS('BD CONTRATOS 15 NOV'!P:P,'BD CONTRATOS 15 NOV'!I:I,VS!A294,'BD CONTRATOS 15 NOV'!K:K,"RAMO 28")</f>
        <v>0</v>
      </c>
      <c r="I294" s="1013">
        <f>SUMIFS('BD CONTRATOS 15 NOV'!P:P,'BD CONTRATOS 15 NOV'!I:I,VS!A294,'BD CONTRATOS 15 NOV'!K:K,"ETIQUETADO")</f>
        <v>0</v>
      </c>
      <c r="J294" s="1013">
        <f>SUMIFS('BD CONTRATOS 15 NOV'!P:P,'BD CONTRATOS 15 NOV'!I:I,VS!A294,'BD CONTRATOS 15 NOV'!K:K,"RECURSO FISCAL")</f>
        <v>0</v>
      </c>
      <c r="K294" s="1012">
        <f>SUMIFS('BD CONTRATOS 15 NOV'!P:P,'BD CONTRATOS 15 NOV'!I:I,VS!A294)</f>
        <v>0</v>
      </c>
      <c r="L294" s="554"/>
      <c r="M294" s="1035" t="e">
        <f>SUMIFS(#REF!,#REF!,VS!A294)</f>
        <v>#REF!</v>
      </c>
      <c r="N294" s="1013">
        <f t="shared" si="31"/>
        <v>0</v>
      </c>
      <c r="O294" s="1012"/>
      <c r="P294" s="683"/>
      <c r="Q294" s="1035" t="e">
        <f t="shared" si="25"/>
        <v>#REF!</v>
      </c>
    </row>
    <row r="295" spans="1:19" x14ac:dyDescent="0.25">
      <c r="A295" s="1010" t="str">
        <f t="shared" si="27"/>
        <v>612002</v>
      </c>
      <c r="B295" s="1011" t="s">
        <v>3501</v>
      </c>
      <c r="C295" s="1012">
        <v>6979153.5599999996</v>
      </c>
      <c r="D295" s="1012" t="e">
        <f>SUMIF(#REF!,VS!A295,#REF!)</f>
        <v>#REF!</v>
      </c>
      <c r="E295" s="1012" t="e">
        <f>SUMIF(#REF!,VS!A295,#REF!)</f>
        <v>#REF!</v>
      </c>
      <c r="F295" s="1012" t="e">
        <f t="shared" si="26"/>
        <v>#REF!</v>
      </c>
      <c r="G295" s="687"/>
      <c r="H295" s="1012">
        <f>SUMIFS('BD CONTRATOS 15 NOV'!P:P,'BD CONTRATOS 15 NOV'!I:I,VS!A295,'BD CONTRATOS 15 NOV'!K:K,"RAMO 28")</f>
        <v>0</v>
      </c>
      <c r="I295" s="1013">
        <f>SUMIFS('BD CONTRATOS 15 NOV'!P:P,'BD CONTRATOS 15 NOV'!I:I,VS!A295,'BD CONTRATOS 15 NOV'!K:K,"ETIQUETADO")</f>
        <v>0</v>
      </c>
      <c r="J295" s="1013">
        <f>SUMIFS('BD CONTRATOS 15 NOV'!P:P,'BD CONTRATOS 15 NOV'!I:I,VS!A295,'BD CONTRATOS 15 NOV'!K:K,"RECURSO FISCAL")</f>
        <v>0</v>
      </c>
      <c r="K295" s="1012">
        <f>SUMIFS('BD CONTRATOS 15 NOV'!P:P,'BD CONTRATOS 15 NOV'!I:I,VS!A295)</f>
        <v>0</v>
      </c>
      <c r="L295" s="554"/>
      <c r="M295" s="1035" t="e">
        <f>SUMIFS(#REF!,#REF!,VS!A295)</f>
        <v>#REF!</v>
      </c>
      <c r="N295" s="1013">
        <f t="shared" si="31"/>
        <v>7258319.7023999998</v>
      </c>
      <c r="O295" s="1012">
        <v>22673640.350000001</v>
      </c>
      <c r="P295" s="683"/>
      <c r="Q295" s="1035" t="e">
        <f t="shared" si="25"/>
        <v>#REF!</v>
      </c>
    </row>
    <row r="296" spans="1:19" x14ac:dyDescent="0.25">
      <c r="A296" s="1010" t="str">
        <f t="shared" si="27"/>
        <v>612003</v>
      </c>
      <c r="B296" s="1011" t="s">
        <v>3502</v>
      </c>
      <c r="C296" s="1012">
        <v>458711.69</v>
      </c>
      <c r="D296" s="1012" t="e">
        <f>SUMIF(#REF!,VS!A296,#REF!)</f>
        <v>#REF!</v>
      </c>
      <c r="E296" s="1012" t="e">
        <f>SUMIF(#REF!,VS!A296,#REF!)</f>
        <v>#REF!</v>
      </c>
      <c r="F296" s="1012" t="e">
        <f t="shared" si="26"/>
        <v>#REF!</v>
      </c>
      <c r="G296" s="687"/>
      <c r="H296" s="1012">
        <f>SUMIFS('BD CONTRATOS 15 NOV'!P:P,'BD CONTRATOS 15 NOV'!I:I,VS!A296,'BD CONTRATOS 15 NOV'!K:K,"RAMO 28")</f>
        <v>0</v>
      </c>
      <c r="I296" s="1013">
        <f>SUMIFS('BD CONTRATOS 15 NOV'!P:P,'BD CONTRATOS 15 NOV'!I:I,VS!A296,'BD CONTRATOS 15 NOV'!K:K,"ETIQUETADO")</f>
        <v>0</v>
      </c>
      <c r="J296" s="1013">
        <f>SUMIFS('BD CONTRATOS 15 NOV'!P:P,'BD CONTRATOS 15 NOV'!I:I,VS!A296,'BD CONTRATOS 15 NOV'!K:K,"RECURSO FISCAL")</f>
        <v>0</v>
      </c>
      <c r="K296" s="1012">
        <f>SUMIFS('BD CONTRATOS 15 NOV'!P:P,'BD CONTRATOS 15 NOV'!I:I,VS!A296)</f>
        <v>0</v>
      </c>
      <c r="L296" s="554"/>
      <c r="M296" s="1035" t="e">
        <f>SUMIFS(#REF!,#REF!,VS!A296)</f>
        <v>#REF!</v>
      </c>
      <c r="N296" s="1013">
        <f t="shared" si="31"/>
        <v>477060.15759999998</v>
      </c>
      <c r="O296" s="1012">
        <v>81892.23</v>
      </c>
      <c r="P296" s="683"/>
      <c r="Q296" s="1035" t="e">
        <f t="shared" si="25"/>
        <v>#REF!</v>
      </c>
    </row>
    <row r="297" spans="1:19" x14ac:dyDescent="0.25">
      <c r="A297" s="1010" t="str">
        <f t="shared" si="27"/>
        <v>612004</v>
      </c>
      <c r="B297" s="1011" t="s">
        <v>3503</v>
      </c>
      <c r="C297" s="1012">
        <v>0</v>
      </c>
      <c r="D297" s="1012" t="e">
        <f>SUMIF(#REF!,VS!A297,#REF!)</f>
        <v>#REF!</v>
      </c>
      <c r="E297" s="1012" t="e">
        <f>SUMIF(#REF!,VS!A297,#REF!)</f>
        <v>#REF!</v>
      </c>
      <c r="F297" s="1012" t="e">
        <f t="shared" si="26"/>
        <v>#REF!</v>
      </c>
      <c r="G297" s="687"/>
      <c r="H297" s="1012">
        <f>SUMIFS('BD CONTRATOS 15 NOV'!P:P,'BD CONTRATOS 15 NOV'!I:I,VS!A297,'BD CONTRATOS 15 NOV'!K:K,"RAMO 28")</f>
        <v>0</v>
      </c>
      <c r="I297" s="1013">
        <f>SUMIFS('BD CONTRATOS 15 NOV'!P:P,'BD CONTRATOS 15 NOV'!I:I,VS!A297,'BD CONTRATOS 15 NOV'!K:K,"ETIQUETADO")</f>
        <v>0</v>
      </c>
      <c r="J297" s="1013">
        <f>SUMIFS('BD CONTRATOS 15 NOV'!P:P,'BD CONTRATOS 15 NOV'!I:I,VS!A297,'BD CONTRATOS 15 NOV'!K:K,"RECURSO FISCAL")</f>
        <v>0</v>
      </c>
      <c r="K297" s="1012">
        <f>SUMIFS('BD CONTRATOS 15 NOV'!P:P,'BD CONTRATOS 15 NOV'!I:I,VS!A297)</f>
        <v>0</v>
      </c>
      <c r="L297" s="554"/>
      <c r="M297" s="1035" t="e">
        <f>SUMIFS(#REF!,#REF!,VS!A297)</f>
        <v>#REF!</v>
      </c>
      <c r="N297" s="1013">
        <f t="shared" si="31"/>
        <v>0</v>
      </c>
      <c r="O297" s="1012">
        <v>0</v>
      </c>
      <c r="P297" s="683"/>
      <c r="Q297" s="1035" t="e">
        <f t="shared" si="25"/>
        <v>#REF!</v>
      </c>
    </row>
    <row r="298" spans="1:19" x14ac:dyDescent="0.25">
      <c r="A298" s="1010" t="str">
        <f t="shared" si="27"/>
        <v>612005</v>
      </c>
      <c r="B298" s="1011" t="s">
        <v>3504</v>
      </c>
      <c r="C298" s="1012">
        <v>44854059.390000001</v>
      </c>
      <c r="D298" s="1012" t="e">
        <f>SUMIF(#REF!,VS!A298,#REF!)</f>
        <v>#REF!</v>
      </c>
      <c r="E298" s="1012" t="e">
        <f>SUMIF(#REF!,VS!A298,#REF!)</f>
        <v>#REF!</v>
      </c>
      <c r="F298" s="1012" t="e">
        <f t="shared" si="26"/>
        <v>#REF!</v>
      </c>
      <c r="G298" s="687"/>
      <c r="H298" s="1012">
        <f>SUMIFS('BD CONTRATOS 15 NOV'!P:P,'BD CONTRATOS 15 NOV'!I:I,VS!A298,'BD CONTRATOS 15 NOV'!K:K,"RAMO 28")</f>
        <v>0</v>
      </c>
      <c r="I298" s="1013">
        <f>SUMIFS('BD CONTRATOS 15 NOV'!P:P,'BD CONTRATOS 15 NOV'!I:I,VS!A298,'BD CONTRATOS 15 NOV'!K:K,"ETIQUETADO")</f>
        <v>0</v>
      </c>
      <c r="J298" s="1013">
        <f>SUMIFS('BD CONTRATOS 15 NOV'!P:P,'BD CONTRATOS 15 NOV'!I:I,VS!A298,'BD CONTRATOS 15 NOV'!K:K,"RECURSO FISCAL")</f>
        <v>0</v>
      </c>
      <c r="K298" s="1012">
        <f>SUMIFS('BD CONTRATOS 15 NOV'!P:P,'BD CONTRATOS 15 NOV'!I:I,VS!A298)</f>
        <v>0</v>
      </c>
      <c r="L298" s="554"/>
      <c r="M298" s="1035" t="e">
        <f>SUMIFS(#REF!,#REF!,VS!A298)</f>
        <v>#REF!</v>
      </c>
      <c r="N298" s="1013">
        <f t="shared" si="31"/>
        <v>46648221.765600003</v>
      </c>
      <c r="O298" s="1012">
        <v>3557778.01</v>
      </c>
      <c r="P298" s="683"/>
      <c r="Q298" s="1035" t="e">
        <f t="shared" si="25"/>
        <v>#REF!</v>
      </c>
    </row>
    <row r="299" spans="1:19" x14ac:dyDescent="0.25">
      <c r="A299" s="1010" t="str">
        <f t="shared" si="27"/>
        <v>614001</v>
      </c>
      <c r="B299" s="1011" t="s">
        <v>3505</v>
      </c>
      <c r="C299" s="1012">
        <v>107293111.39999999</v>
      </c>
      <c r="D299" s="1012" t="e">
        <f>SUMIF(#REF!,VS!A299,#REF!)</f>
        <v>#REF!</v>
      </c>
      <c r="E299" s="1012" t="e">
        <f>SUMIF(#REF!,VS!A299,#REF!)</f>
        <v>#REF!</v>
      </c>
      <c r="F299" s="1012" t="e">
        <f t="shared" si="26"/>
        <v>#REF!</v>
      </c>
      <c r="G299" s="687"/>
      <c r="H299" s="1012">
        <f>SUMIFS('BD CONTRATOS 15 NOV'!P:P,'BD CONTRATOS 15 NOV'!I:I,VS!A299,'BD CONTRATOS 15 NOV'!K:K,"RAMO 28")</f>
        <v>0</v>
      </c>
      <c r="I299" s="1013">
        <f>SUMIFS('BD CONTRATOS 15 NOV'!P:P,'BD CONTRATOS 15 NOV'!I:I,VS!A299,'BD CONTRATOS 15 NOV'!K:K,"ETIQUETADO")</f>
        <v>0</v>
      </c>
      <c r="J299" s="1013">
        <f>SUMIFS('BD CONTRATOS 15 NOV'!P:P,'BD CONTRATOS 15 NOV'!I:I,VS!A299,'BD CONTRATOS 15 NOV'!K:K,"RECURSO FISCAL")</f>
        <v>0</v>
      </c>
      <c r="K299" s="1012">
        <f>SUMIFS('BD CONTRATOS 15 NOV'!P:P,'BD CONTRATOS 15 NOV'!I:I,VS!A299)</f>
        <v>0</v>
      </c>
      <c r="L299" s="554"/>
      <c r="M299" s="1035" t="e">
        <f>SUMIFS(#REF!,#REF!,VS!A299)</f>
        <v>#REF!</v>
      </c>
      <c r="N299" s="1013">
        <f t="shared" si="31"/>
        <v>111584835.85599999</v>
      </c>
      <c r="O299" s="1012">
        <v>17256181.91</v>
      </c>
      <c r="P299" s="683"/>
      <c r="Q299" s="1035" t="e">
        <f t="shared" si="25"/>
        <v>#REF!</v>
      </c>
    </row>
    <row r="300" spans="1:19" x14ac:dyDescent="0.25">
      <c r="A300" s="1010" t="str">
        <f t="shared" si="27"/>
        <v>615001</v>
      </c>
      <c r="B300" s="1011" t="s">
        <v>3506</v>
      </c>
      <c r="C300" s="1012">
        <v>392738.88</v>
      </c>
      <c r="D300" s="1012" t="e">
        <f>SUMIF(#REF!,VS!A300,#REF!)</f>
        <v>#REF!</v>
      </c>
      <c r="E300" s="1012" t="e">
        <f>SUMIF(#REF!,VS!A300,#REF!)</f>
        <v>#REF!</v>
      </c>
      <c r="F300" s="1012" t="e">
        <f t="shared" si="26"/>
        <v>#REF!</v>
      </c>
      <c r="G300" s="687"/>
      <c r="H300" s="1012">
        <f>SUMIFS('BD CONTRATOS 15 NOV'!P:P,'BD CONTRATOS 15 NOV'!I:I,VS!A300,'BD CONTRATOS 15 NOV'!K:K,"RAMO 28")</f>
        <v>0</v>
      </c>
      <c r="I300" s="1013">
        <f>SUMIFS('BD CONTRATOS 15 NOV'!P:P,'BD CONTRATOS 15 NOV'!I:I,VS!A300,'BD CONTRATOS 15 NOV'!K:K,"ETIQUETADO")</f>
        <v>0</v>
      </c>
      <c r="J300" s="1013">
        <f>SUMIFS('BD CONTRATOS 15 NOV'!P:P,'BD CONTRATOS 15 NOV'!I:I,VS!A300,'BD CONTRATOS 15 NOV'!K:K,"RECURSO FISCAL")</f>
        <v>0</v>
      </c>
      <c r="K300" s="1012">
        <f>SUMIFS('BD CONTRATOS 15 NOV'!P:P,'BD CONTRATOS 15 NOV'!I:I,VS!A300)</f>
        <v>0</v>
      </c>
      <c r="L300" s="554"/>
      <c r="M300" s="1035" t="e">
        <f>SUMIFS(#REF!,#REF!,VS!A300)</f>
        <v>#REF!</v>
      </c>
      <c r="N300" s="1013">
        <f t="shared" si="31"/>
        <v>408448.43520000001</v>
      </c>
      <c r="O300" s="1012">
        <v>26045014.559999999</v>
      </c>
      <c r="P300" s="683"/>
      <c r="Q300" s="1035" t="e">
        <f t="shared" si="25"/>
        <v>#REF!</v>
      </c>
    </row>
    <row r="301" spans="1:19" x14ac:dyDescent="0.25">
      <c r="A301" s="1010" t="str">
        <f t="shared" si="27"/>
        <v>615002</v>
      </c>
      <c r="B301" s="1011" t="s">
        <v>3507</v>
      </c>
      <c r="C301" s="1012">
        <v>392235385.69</v>
      </c>
      <c r="D301" s="1012" t="e">
        <f>SUMIF(#REF!,VS!A301,#REF!)</f>
        <v>#REF!</v>
      </c>
      <c r="E301" s="1012" t="e">
        <f>SUMIF(#REF!,VS!A301,#REF!)</f>
        <v>#REF!</v>
      </c>
      <c r="F301" s="1012" t="e">
        <f t="shared" si="26"/>
        <v>#REF!</v>
      </c>
      <c r="G301" s="687"/>
      <c r="H301" s="1012">
        <f>SUMIFS('BD CONTRATOS 15 NOV'!P:P,'BD CONTRATOS 15 NOV'!I:I,VS!A301,'BD CONTRATOS 15 NOV'!K:K,"RAMO 28")</f>
        <v>0</v>
      </c>
      <c r="I301" s="1013">
        <f>SUMIFS('BD CONTRATOS 15 NOV'!P:P,'BD CONTRATOS 15 NOV'!I:I,VS!A301,'BD CONTRATOS 15 NOV'!K:K,"ETIQUETADO")</f>
        <v>0</v>
      </c>
      <c r="J301" s="1013">
        <f>SUMIFS('BD CONTRATOS 15 NOV'!P:P,'BD CONTRATOS 15 NOV'!I:I,VS!A301,'BD CONTRATOS 15 NOV'!K:K,"RECURSO FISCAL")</f>
        <v>0</v>
      </c>
      <c r="K301" s="1012">
        <f>SUMIFS('BD CONTRATOS 15 NOV'!P:P,'BD CONTRATOS 15 NOV'!I:I,VS!A301)</f>
        <v>0</v>
      </c>
      <c r="L301" s="554"/>
      <c r="M301" s="1035" t="e">
        <f>SUMIFS(#REF!,#REF!,VS!A301)</f>
        <v>#REF!</v>
      </c>
      <c r="N301" s="1013">
        <f t="shared" si="31"/>
        <v>407924801.11760002</v>
      </c>
      <c r="O301" s="1012">
        <v>420570762.85000002</v>
      </c>
      <c r="P301" s="683"/>
      <c r="Q301" s="1035" t="e">
        <f t="shared" si="25"/>
        <v>#REF!</v>
      </c>
    </row>
    <row r="302" spans="1:19" x14ac:dyDescent="0.25">
      <c r="A302" s="1010" t="str">
        <f t="shared" si="27"/>
        <v>615003</v>
      </c>
      <c r="B302" s="1011" t="s">
        <v>3508</v>
      </c>
      <c r="C302" s="1012">
        <v>5369604.8299999991</v>
      </c>
      <c r="D302" s="1012" t="e">
        <f>SUMIF(#REF!,VS!A302,#REF!)</f>
        <v>#REF!</v>
      </c>
      <c r="E302" s="1012" t="e">
        <f>SUMIF(#REF!,VS!A302,#REF!)</f>
        <v>#REF!</v>
      </c>
      <c r="F302" s="1012" t="e">
        <f t="shared" si="26"/>
        <v>#REF!</v>
      </c>
      <c r="G302" s="687"/>
      <c r="H302" s="1012">
        <f>SUMIFS('BD CONTRATOS 15 NOV'!P:P,'BD CONTRATOS 15 NOV'!I:I,VS!A302,'BD CONTRATOS 15 NOV'!K:K,"RAMO 28")</f>
        <v>0</v>
      </c>
      <c r="I302" s="1013">
        <f>SUMIFS('BD CONTRATOS 15 NOV'!P:P,'BD CONTRATOS 15 NOV'!I:I,VS!A302,'BD CONTRATOS 15 NOV'!K:K,"ETIQUETADO")</f>
        <v>0</v>
      </c>
      <c r="J302" s="1013">
        <f>SUMIFS('BD CONTRATOS 15 NOV'!P:P,'BD CONTRATOS 15 NOV'!I:I,VS!A302,'BD CONTRATOS 15 NOV'!K:K,"RECURSO FISCAL")</f>
        <v>0</v>
      </c>
      <c r="K302" s="1012">
        <f>SUMIFS('BD CONTRATOS 15 NOV'!P:P,'BD CONTRATOS 15 NOV'!I:I,VS!A302)</f>
        <v>0</v>
      </c>
      <c r="L302" s="554"/>
      <c r="M302" s="1035" t="e">
        <f>SUMIFS(#REF!,#REF!,VS!A302)</f>
        <v>#REF!</v>
      </c>
      <c r="N302" s="1013">
        <f t="shared" si="31"/>
        <v>5584389.0231999988</v>
      </c>
      <c r="O302" s="1012">
        <v>6493911.9199999999</v>
      </c>
      <c r="P302" s="683"/>
      <c r="Q302" s="1035" t="e">
        <f t="shared" si="25"/>
        <v>#REF!</v>
      </c>
    </row>
    <row r="303" spans="1:19" x14ac:dyDescent="0.25">
      <c r="A303" s="1010" t="str">
        <f t="shared" si="27"/>
        <v>615004</v>
      </c>
      <c r="B303" s="1011" t="s">
        <v>3509</v>
      </c>
      <c r="C303" s="1012">
        <v>1425000</v>
      </c>
      <c r="D303" s="1012" t="e">
        <f>SUMIF(#REF!,VS!A303,#REF!)</f>
        <v>#REF!</v>
      </c>
      <c r="E303" s="1012" t="e">
        <f>SUMIF(#REF!,VS!A303,#REF!)</f>
        <v>#REF!</v>
      </c>
      <c r="F303" s="1012" t="e">
        <f t="shared" si="26"/>
        <v>#REF!</v>
      </c>
      <c r="G303" s="687"/>
      <c r="H303" s="1012">
        <f>SUMIFS('BD CONTRATOS 15 NOV'!P:P,'BD CONTRATOS 15 NOV'!I:I,VS!A303,'BD CONTRATOS 15 NOV'!K:K,"RAMO 28")</f>
        <v>0</v>
      </c>
      <c r="I303" s="1013">
        <f>SUMIFS('BD CONTRATOS 15 NOV'!P:P,'BD CONTRATOS 15 NOV'!I:I,VS!A303,'BD CONTRATOS 15 NOV'!K:K,"ETIQUETADO")</f>
        <v>0</v>
      </c>
      <c r="J303" s="1013">
        <f>SUMIFS('BD CONTRATOS 15 NOV'!P:P,'BD CONTRATOS 15 NOV'!I:I,VS!A303,'BD CONTRATOS 15 NOV'!K:K,"RECURSO FISCAL")</f>
        <v>0</v>
      </c>
      <c r="K303" s="1012">
        <f>SUMIFS('BD CONTRATOS 15 NOV'!P:P,'BD CONTRATOS 15 NOV'!I:I,VS!A303)</f>
        <v>0</v>
      </c>
      <c r="L303" s="554"/>
      <c r="M303" s="1035" t="e">
        <f>SUMIFS(#REF!,#REF!,VS!A303)</f>
        <v>#REF!</v>
      </c>
      <c r="N303" s="1013">
        <f t="shared" si="31"/>
        <v>1482000</v>
      </c>
      <c r="O303" s="1012">
        <v>1482000</v>
      </c>
      <c r="P303" s="683"/>
      <c r="Q303" s="1035" t="e">
        <f t="shared" si="25"/>
        <v>#REF!</v>
      </c>
    </row>
    <row r="304" spans="1:19" x14ac:dyDescent="0.25">
      <c r="A304" s="1010" t="str">
        <f t="shared" si="27"/>
        <v>622001</v>
      </c>
      <c r="B304" s="1011" t="s">
        <v>3510</v>
      </c>
      <c r="C304" s="1012">
        <v>0</v>
      </c>
      <c r="D304" s="1012" t="e">
        <f>SUMIF(#REF!,VS!A304,#REF!)</f>
        <v>#REF!</v>
      </c>
      <c r="E304" s="1012" t="e">
        <f>SUMIF(#REF!,VS!A304,#REF!)</f>
        <v>#REF!</v>
      </c>
      <c r="F304" s="1012" t="e">
        <f t="shared" si="26"/>
        <v>#REF!</v>
      </c>
      <c r="G304" s="687"/>
      <c r="H304" s="1012">
        <f>SUMIFS('BD CONTRATOS 15 NOV'!P:P,'BD CONTRATOS 15 NOV'!I:I,VS!A304,'BD CONTRATOS 15 NOV'!K:K,"RAMO 28")</f>
        <v>0</v>
      </c>
      <c r="I304" s="1013">
        <f>SUMIFS('BD CONTRATOS 15 NOV'!P:P,'BD CONTRATOS 15 NOV'!I:I,VS!A304,'BD CONTRATOS 15 NOV'!K:K,"ETIQUETADO")</f>
        <v>0</v>
      </c>
      <c r="J304" s="1013">
        <f>SUMIFS('BD CONTRATOS 15 NOV'!P:P,'BD CONTRATOS 15 NOV'!I:I,VS!A304,'BD CONTRATOS 15 NOV'!K:K,"RECURSO FISCAL")</f>
        <v>0</v>
      </c>
      <c r="K304" s="1012">
        <f>SUMIFS('BD CONTRATOS 15 NOV'!P:P,'BD CONTRATOS 15 NOV'!I:I,VS!A304)</f>
        <v>0</v>
      </c>
      <c r="L304" s="554"/>
      <c r="M304" s="1035" t="e">
        <f>SUMIFS(#REF!,#REF!,VS!A304)</f>
        <v>#REF!</v>
      </c>
      <c r="N304" s="1013">
        <f t="shared" si="31"/>
        <v>0</v>
      </c>
      <c r="O304" s="1012">
        <v>1051792.2</v>
      </c>
      <c r="P304" s="683"/>
      <c r="Q304" s="1035" t="e">
        <f t="shared" si="25"/>
        <v>#REF!</v>
      </c>
    </row>
    <row r="305" spans="1:19" x14ac:dyDescent="0.25">
      <c r="A305" s="1010" t="str">
        <f t="shared" si="27"/>
        <v>632001</v>
      </c>
      <c r="B305" s="1011" t="s">
        <v>3511</v>
      </c>
      <c r="C305" s="1012">
        <v>21380738.039999999</v>
      </c>
      <c r="D305" s="1012" t="e">
        <f>SUMIF(#REF!,VS!A305,#REF!)</f>
        <v>#REF!</v>
      </c>
      <c r="E305" s="1012" t="e">
        <f>SUMIF(#REF!,VS!A305,#REF!)</f>
        <v>#REF!</v>
      </c>
      <c r="F305" s="1012" t="e">
        <f t="shared" si="26"/>
        <v>#REF!</v>
      </c>
      <c r="G305" s="687"/>
      <c r="H305" s="1012">
        <f>SUMIFS('BD CONTRATOS 15 NOV'!P:P,'BD CONTRATOS 15 NOV'!I:I,VS!A305,'BD CONTRATOS 15 NOV'!K:K,"RAMO 28")</f>
        <v>0</v>
      </c>
      <c r="I305" s="1013">
        <f>SUMIFS('BD CONTRATOS 15 NOV'!P:P,'BD CONTRATOS 15 NOV'!I:I,VS!A305,'BD CONTRATOS 15 NOV'!K:K,"ETIQUETADO")</f>
        <v>0</v>
      </c>
      <c r="J305" s="1013">
        <f>SUMIFS('BD CONTRATOS 15 NOV'!P:P,'BD CONTRATOS 15 NOV'!I:I,VS!A305,'BD CONTRATOS 15 NOV'!K:K,"RECURSO FISCAL")</f>
        <v>23690001.400000002</v>
      </c>
      <c r="K305" s="1012">
        <f>SUMIFS('BD CONTRATOS 15 NOV'!P:P,'BD CONTRATOS 15 NOV'!I:I,VS!A305)</f>
        <v>23690001.400000002</v>
      </c>
      <c r="L305" s="554"/>
      <c r="M305" s="1035" t="e">
        <f>SUMIFS(#REF!,#REF!,VS!A305)</f>
        <v>#REF!</v>
      </c>
      <c r="N305" s="1013">
        <f t="shared" si="31"/>
        <v>22235967.5616</v>
      </c>
      <c r="O305" s="1012">
        <v>23690001.400000002</v>
      </c>
      <c r="P305" s="683"/>
      <c r="Q305" s="1035" t="e">
        <f t="shared" si="25"/>
        <v>#REF!</v>
      </c>
    </row>
    <row r="306" spans="1:19" s="677" customFormat="1" ht="30" x14ac:dyDescent="0.25">
      <c r="A306" s="1006">
        <v>700000</v>
      </c>
      <c r="B306" s="1015" t="s">
        <v>3541</v>
      </c>
      <c r="C306" s="1031">
        <v>0</v>
      </c>
      <c r="D306" s="1031">
        <v>0</v>
      </c>
      <c r="E306" s="1031">
        <v>0</v>
      </c>
      <c r="F306" s="1031">
        <v>0</v>
      </c>
      <c r="G306" s="1031">
        <v>0</v>
      </c>
      <c r="H306" s="1031">
        <v>0</v>
      </c>
      <c r="I306" s="1031">
        <v>0</v>
      </c>
      <c r="J306" s="1031">
        <v>0</v>
      </c>
      <c r="K306" s="1031">
        <v>0</v>
      </c>
      <c r="L306" s="1031">
        <v>0</v>
      </c>
      <c r="M306" s="1037">
        <v>0</v>
      </c>
      <c r="N306" s="1031">
        <v>2</v>
      </c>
      <c r="O306" s="1031"/>
      <c r="P306" s="1031"/>
      <c r="Q306" s="1037">
        <v>0</v>
      </c>
      <c r="S306" s="1040"/>
    </row>
    <row r="307" spans="1:19" s="677" customFormat="1" x14ac:dyDescent="0.25">
      <c r="A307" s="1006">
        <v>800000</v>
      </c>
      <c r="B307" s="1015" t="s">
        <v>3535</v>
      </c>
      <c r="C307" s="1016">
        <v>27119765.629999999</v>
      </c>
      <c r="D307" s="1016" t="e">
        <f t="shared" ref="D307:O307" si="32">SUM(D308)</f>
        <v>#REF!</v>
      </c>
      <c r="E307" s="1016" t="e">
        <f t="shared" si="32"/>
        <v>#REF!</v>
      </c>
      <c r="F307" s="1016" t="e">
        <f t="shared" si="32"/>
        <v>#REF!</v>
      </c>
      <c r="G307" s="1016">
        <f t="shared" si="32"/>
        <v>0</v>
      </c>
      <c r="H307" s="1016">
        <f t="shared" si="32"/>
        <v>0</v>
      </c>
      <c r="I307" s="1016">
        <f t="shared" si="32"/>
        <v>0</v>
      </c>
      <c r="J307" s="1016">
        <f t="shared" si="32"/>
        <v>0</v>
      </c>
      <c r="K307" s="1016">
        <f t="shared" si="32"/>
        <v>0</v>
      </c>
      <c r="L307" s="1016">
        <f t="shared" si="32"/>
        <v>0</v>
      </c>
      <c r="M307" s="1036" t="e">
        <f t="shared" si="32"/>
        <v>#REF!</v>
      </c>
      <c r="N307" s="1016">
        <f t="shared" si="32"/>
        <v>28204556.255199999</v>
      </c>
      <c r="O307" s="1016">
        <f t="shared" si="32"/>
        <v>25610276.5</v>
      </c>
      <c r="P307" s="1026"/>
      <c r="Q307" s="1036" t="e">
        <f>SUM(Q308)</f>
        <v>#REF!</v>
      </c>
      <c r="S307" s="1040"/>
    </row>
    <row r="308" spans="1:19" x14ac:dyDescent="0.25">
      <c r="A308" s="1010" t="str">
        <f t="shared" si="27"/>
        <v>853002</v>
      </c>
      <c r="B308" s="1011" t="s">
        <v>3512</v>
      </c>
      <c r="C308" s="1012">
        <v>27119765.629999999</v>
      </c>
      <c r="D308" s="1012" t="e">
        <f>SUMIF(#REF!,VS!A308,#REF!)</f>
        <v>#REF!</v>
      </c>
      <c r="E308" s="1012" t="e">
        <f>SUMIF(#REF!,VS!A308,#REF!)</f>
        <v>#REF!</v>
      </c>
      <c r="F308" s="1012" t="e">
        <f t="shared" si="26"/>
        <v>#REF!</v>
      </c>
      <c r="G308" s="687"/>
      <c r="H308" s="1012">
        <f>SUMIFS('BD CONTRATOS 15 NOV'!P:P,'BD CONTRATOS 15 NOV'!I:I,VS!A308,'BD CONTRATOS 15 NOV'!K:K,"RAMO 28")</f>
        <v>0</v>
      </c>
      <c r="I308" s="1013">
        <f>SUMIFS('BD CONTRATOS 15 NOV'!P:P,'BD CONTRATOS 15 NOV'!I:I,VS!A308,'BD CONTRATOS 15 NOV'!K:K,"ETIQUETADO")</f>
        <v>0</v>
      </c>
      <c r="J308" s="1013">
        <f>SUMIFS('BD CONTRATOS 15 NOV'!P:P,'BD CONTRATOS 15 NOV'!I:I,VS!A308,'BD CONTRATOS 15 NOV'!K:K,"RECURSO FISCAL")</f>
        <v>0</v>
      </c>
      <c r="K308" s="1012">
        <f>SUMIFS('BD CONTRATOS 15 NOV'!P:P,'BD CONTRATOS 15 NOV'!I:I,VS!A308)</f>
        <v>0</v>
      </c>
      <c r="L308" s="554"/>
      <c r="M308" s="1035" t="e">
        <f>SUMIFS(#REF!,#REF!,VS!A308)</f>
        <v>#REF!</v>
      </c>
      <c r="N308" s="1013">
        <f>C308*$N$1+C308</f>
        <v>28204556.255199999</v>
      </c>
      <c r="O308" s="1012">
        <v>25610276.5</v>
      </c>
      <c r="P308" s="683"/>
      <c r="Q308" s="1035" t="e">
        <f t="shared" ref="Q308:Q319" si="33">O308-M308</f>
        <v>#REF!</v>
      </c>
    </row>
    <row r="309" spans="1:19" s="677" customFormat="1" x14ac:dyDescent="0.25">
      <c r="A309" s="1006">
        <v>900000</v>
      </c>
      <c r="B309" s="1015" t="s">
        <v>3536</v>
      </c>
      <c r="C309" s="1016">
        <v>229571409.62</v>
      </c>
      <c r="D309" s="1016" t="e">
        <f t="shared" ref="D309:Q309" si="34">SUM(D310:D319)</f>
        <v>#REF!</v>
      </c>
      <c r="E309" s="1016" t="e">
        <f t="shared" si="34"/>
        <v>#REF!</v>
      </c>
      <c r="F309" s="1016" t="e">
        <f t="shared" si="34"/>
        <v>#REF!</v>
      </c>
      <c r="G309" s="1016">
        <f t="shared" si="34"/>
        <v>0</v>
      </c>
      <c r="H309" s="1016">
        <f t="shared" si="34"/>
        <v>0</v>
      </c>
      <c r="I309" s="1016">
        <f t="shared" si="34"/>
        <v>0</v>
      </c>
      <c r="J309" s="1016">
        <f t="shared" si="34"/>
        <v>0</v>
      </c>
      <c r="K309" s="1016">
        <f t="shared" si="34"/>
        <v>0</v>
      </c>
      <c r="L309" s="1016">
        <f t="shared" si="34"/>
        <v>1000000</v>
      </c>
      <c r="M309" s="1036" t="e">
        <f t="shared" si="34"/>
        <v>#REF!</v>
      </c>
      <c r="N309" s="1016">
        <f t="shared" si="34"/>
        <v>250463347.69</v>
      </c>
      <c r="O309" s="1016">
        <f>SUM(O310:O319)</f>
        <v>252063347.69</v>
      </c>
      <c r="P309" s="1016"/>
      <c r="Q309" s="1036" t="e">
        <f t="shared" si="34"/>
        <v>#REF!</v>
      </c>
      <c r="S309" s="1040"/>
    </row>
    <row r="310" spans="1:19" x14ac:dyDescent="0.25">
      <c r="A310" s="1010" t="str">
        <f t="shared" si="27"/>
        <v>911007</v>
      </c>
      <c r="B310" s="1011" t="s">
        <v>3513</v>
      </c>
      <c r="C310" s="1012">
        <v>10173267.340000002</v>
      </c>
      <c r="D310" s="1012" t="e">
        <f>SUMIF(#REF!,VS!A310,#REF!)</f>
        <v>#REF!</v>
      </c>
      <c r="E310" s="1012" t="e">
        <f>SUMIF(#REF!,VS!A310,#REF!)</f>
        <v>#REF!</v>
      </c>
      <c r="F310" s="1012" t="e">
        <f t="shared" si="26"/>
        <v>#REF!</v>
      </c>
      <c r="G310" s="687"/>
      <c r="H310" s="1012">
        <f>SUMIFS('BD CONTRATOS 15 NOV'!P:P,'BD CONTRATOS 15 NOV'!I:I,VS!A310,'BD CONTRATOS 15 NOV'!K:K,"RAMO 28")</f>
        <v>0</v>
      </c>
      <c r="I310" s="1013">
        <f>SUMIFS('BD CONTRATOS 15 NOV'!P:P,'BD CONTRATOS 15 NOV'!I:I,VS!A310,'BD CONTRATOS 15 NOV'!K:K,"ETIQUETADO")</f>
        <v>0</v>
      </c>
      <c r="J310" s="1013">
        <f>SUMIFS('BD CONTRATOS 15 NOV'!P:P,'BD CONTRATOS 15 NOV'!I:I,VS!A310,'BD CONTRATOS 15 NOV'!K:K,"RECURSO FISCAL")</f>
        <v>0</v>
      </c>
      <c r="K310" s="1012">
        <f>SUMIFS('BD CONTRATOS 15 NOV'!P:P,'BD CONTRATOS 15 NOV'!I:I,VS!A310)</f>
        <v>0</v>
      </c>
      <c r="L310" s="554"/>
      <c r="M310" s="1035" t="e">
        <f>SUMIFS(#REF!,#REF!,VS!A310)</f>
        <v>#REF!</v>
      </c>
      <c r="N310" s="1013">
        <v>25744848.469999999</v>
      </c>
      <c r="O310" s="1012">
        <v>12092652.790000003</v>
      </c>
      <c r="P310" s="683"/>
      <c r="Q310" s="1035" t="e">
        <f>O310-M310</f>
        <v>#REF!</v>
      </c>
      <c r="R310" t="s">
        <v>3708</v>
      </c>
      <c r="S310" s="678">
        <v>252063347.88999999</v>
      </c>
    </row>
    <row r="311" spans="1:19" x14ac:dyDescent="0.25">
      <c r="A311" s="1010" t="str">
        <f t="shared" si="27"/>
        <v>911008</v>
      </c>
      <c r="B311" s="1011" t="s">
        <v>3514</v>
      </c>
      <c r="C311" s="1012">
        <v>2251490.73</v>
      </c>
      <c r="D311" s="1012" t="e">
        <f>SUMIF(#REF!,VS!A311,#REF!)</f>
        <v>#REF!</v>
      </c>
      <c r="E311" s="1012" t="e">
        <f>SUMIF(#REF!,VS!A311,#REF!)</f>
        <v>#REF!</v>
      </c>
      <c r="F311" s="1012" t="e">
        <f t="shared" si="26"/>
        <v>#REF!</v>
      </c>
      <c r="G311" s="687"/>
      <c r="H311" s="1012">
        <f>SUMIFS('BD CONTRATOS 15 NOV'!P:P,'BD CONTRATOS 15 NOV'!I:I,VS!A311,'BD CONTRATOS 15 NOV'!K:K,"RAMO 28")</f>
        <v>0</v>
      </c>
      <c r="I311" s="1013">
        <f>SUMIFS('BD CONTRATOS 15 NOV'!P:P,'BD CONTRATOS 15 NOV'!I:I,VS!A311,'BD CONTRATOS 15 NOV'!K:K,"ETIQUETADO")</f>
        <v>0</v>
      </c>
      <c r="J311" s="1013">
        <f>SUMIFS('BD CONTRATOS 15 NOV'!P:P,'BD CONTRATOS 15 NOV'!I:I,VS!A311,'BD CONTRATOS 15 NOV'!K:K,"RECURSO FISCAL")</f>
        <v>0</v>
      </c>
      <c r="K311" s="1012">
        <f>SUMIFS('BD CONTRATOS 15 NOV'!P:P,'BD CONTRATOS 15 NOV'!I:I,VS!A311)</f>
        <v>0</v>
      </c>
      <c r="L311" s="554"/>
      <c r="M311" s="1035" t="e">
        <f>SUMIFS(#REF!,#REF!,VS!A311)</f>
        <v>#REF!</v>
      </c>
      <c r="N311" s="1013">
        <v>0</v>
      </c>
      <c r="O311" s="1012">
        <v>2397757.5699999998</v>
      </c>
      <c r="P311" s="683"/>
      <c r="Q311" s="1035" t="e">
        <f t="shared" si="33"/>
        <v>#REF!</v>
      </c>
      <c r="R311" t="s">
        <v>3708</v>
      </c>
    </row>
    <row r="312" spans="1:19" x14ac:dyDescent="0.25">
      <c r="A312" s="1010" t="str">
        <f t="shared" si="27"/>
        <v>911009</v>
      </c>
      <c r="B312" s="1011" t="s">
        <v>3515</v>
      </c>
      <c r="C312" s="1012">
        <v>9864155.1699999999</v>
      </c>
      <c r="D312" s="1012" t="e">
        <f>SUMIF(#REF!,VS!A312,#REF!)</f>
        <v>#REF!</v>
      </c>
      <c r="E312" s="1012" t="e">
        <f>SUMIF(#REF!,VS!A312,#REF!)</f>
        <v>#REF!</v>
      </c>
      <c r="F312" s="1012" t="e">
        <f t="shared" si="26"/>
        <v>#REF!</v>
      </c>
      <c r="G312" s="687"/>
      <c r="H312" s="1012">
        <f>SUMIFS('BD CONTRATOS 15 NOV'!P:P,'BD CONTRATOS 15 NOV'!I:I,VS!A312,'BD CONTRATOS 15 NOV'!K:K,"RAMO 28")</f>
        <v>0</v>
      </c>
      <c r="I312" s="1013">
        <f>SUMIFS('BD CONTRATOS 15 NOV'!P:P,'BD CONTRATOS 15 NOV'!I:I,VS!A312,'BD CONTRATOS 15 NOV'!K:K,"ETIQUETADO")</f>
        <v>0</v>
      </c>
      <c r="J312" s="1013">
        <f>SUMIFS('BD CONTRATOS 15 NOV'!P:P,'BD CONTRATOS 15 NOV'!I:I,VS!A312,'BD CONTRATOS 15 NOV'!K:K,"RECURSO FISCAL")</f>
        <v>0</v>
      </c>
      <c r="K312" s="1012">
        <f>SUMIFS('BD CONTRATOS 15 NOV'!P:P,'BD CONTRATOS 15 NOV'!I:I,VS!A312)</f>
        <v>0</v>
      </c>
      <c r="L312" s="554"/>
      <c r="M312" s="1035" t="e">
        <f>SUMIFS(#REF!,#REF!,VS!A312)</f>
        <v>#REF!</v>
      </c>
      <c r="N312" s="1013">
        <v>0</v>
      </c>
      <c r="O312" s="1012">
        <v>10504974.66</v>
      </c>
      <c r="P312" s="683"/>
      <c r="Q312" s="1035" t="e">
        <f t="shared" si="33"/>
        <v>#REF!</v>
      </c>
      <c r="R312" t="s">
        <v>3708</v>
      </c>
    </row>
    <row r="313" spans="1:19" x14ac:dyDescent="0.25">
      <c r="A313" s="1010" t="str">
        <f t="shared" si="27"/>
        <v>911010</v>
      </c>
      <c r="B313" s="1011" t="s">
        <v>3516</v>
      </c>
      <c r="C313" s="1012">
        <v>1032383.3099999999</v>
      </c>
      <c r="D313" s="1012" t="e">
        <f>SUMIF(#REF!,VS!A313,#REF!)</f>
        <v>#REF!</v>
      </c>
      <c r="E313" s="1012" t="e">
        <f>SUMIF(#REF!,VS!A313,#REF!)</f>
        <v>#REF!</v>
      </c>
      <c r="F313" s="1012" t="e">
        <f t="shared" si="26"/>
        <v>#REF!</v>
      </c>
      <c r="G313" s="687"/>
      <c r="H313" s="1012">
        <f>SUMIFS('BD CONTRATOS 15 NOV'!P:P,'BD CONTRATOS 15 NOV'!I:I,VS!A313,'BD CONTRATOS 15 NOV'!K:K,"RAMO 28")</f>
        <v>0</v>
      </c>
      <c r="I313" s="1013">
        <f>SUMIFS('BD CONTRATOS 15 NOV'!P:P,'BD CONTRATOS 15 NOV'!I:I,VS!A313,'BD CONTRATOS 15 NOV'!K:K,"ETIQUETADO")</f>
        <v>0</v>
      </c>
      <c r="J313" s="1013">
        <f>SUMIFS('BD CONTRATOS 15 NOV'!P:P,'BD CONTRATOS 15 NOV'!I:I,VS!A313,'BD CONTRATOS 15 NOV'!K:K,"RECURSO FISCAL")</f>
        <v>0</v>
      </c>
      <c r="K313" s="1012">
        <f>SUMIFS('BD CONTRATOS 15 NOV'!P:P,'BD CONTRATOS 15 NOV'!I:I,VS!A313)</f>
        <v>0</v>
      </c>
      <c r="L313" s="554"/>
      <c r="M313" s="1035" t="e">
        <f>SUMIFS(#REF!,#REF!,VS!A313)</f>
        <v>#REF!</v>
      </c>
      <c r="N313" s="1013">
        <v>0</v>
      </c>
      <c r="O313" s="1012">
        <v>749463.44999999984</v>
      </c>
      <c r="P313" s="683"/>
      <c r="Q313" s="1035" t="e">
        <f t="shared" si="33"/>
        <v>#REF!</v>
      </c>
      <c r="R313" t="s">
        <v>3708</v>
      </c>
    </row>
    <row r="314" spans="1:19" x14ac:dyDescent="0.25">
      <c r="A314" s="1010" t="str">
        <f t="shared" si="27"/>
        <v>921007</v>
      </c>
      <c r="B314" s="1011" t="s">
        <v>3517</v>
      </c>
      <c r="C314" s="1012">
        <v>95363731.710000023</v>
      </c>
      <c r="D314" s="1012" t="e">
        <f>SUMIF(#REF!,VS!A314,#REF!)</f>
        <v>#REF!</v>
      </c>
      <c r="E314" s="1012" t="e">
        <f>SUMIF(#REF!,VS!A314,#REF!)</f>
        <v>#REF!</v>
      </c>
      <c r="F314" s="1012" t="e">
        <f t="shared" si="26"/>
        <v>#REF!</v>
      </c>
      <c r="G314" s="687"/>
      <c r="H314" s="1012">
        <f>SUMIFS('BD CONTRATOS 15 NOV'!P:P,'BD CONTRATOS 15 NOV'!I:I,VS!A314,'BD CONTRATOS 15 NOV'!K:K,"RAMO 28")</f>
        <v>0</v>
      </c>
      <c r="I314" s="1013">
        <f>SUMIFS('BD CONTRATOS 15 NOV'!P:P,'BD CONTRATOS 15 NOV'!I:I,VS!A314,'BD CONTRATOS 15 NOV'!K:K,"ETIQUETADO")</f>
        <v>0</v>
      </c>
      <c r="J314" s="1013">
        <f>SUMIFS('BD CONTRATOS 15 NOV'!P:P,'BD CONTRATOS 15 NOV'!I:I,VS!A314,'BD CONTRATOS 15 NOV'!K:K,"RECURSO FISCAL")</f>
        <v>0</v>
      </c>
      <c r="K314" s="1012">
        <f>SUMIFS('BD CONTRATOS 15 NOV'!P:P,'BD CONTRATOS 15 NOV'!I:I,VS!A314)</f>
        <v>0</v>
      </c>
      <c r="L314" s="554"/>
      <c r="M314" s="1035" t="e">
        <f>SUMIFS(#REF!,#REF!,VS!A314)</f>
        <v>#REF!</v>
      </c>
      <c r="N314" s="1013">
        <v>224718499.22</v>
      </c>
      <c r="O314" s="1012">
        <v>109335612</v>
      </c>
      <c r="P314" s="683"/>
      <c r="Q314" s="1035" t="e">
        <f t="shared" si="33"/>
        <v>#REF!</v>
      </c>
      <c r="R314" t="s">
        <v>3708</v>
      </c>
    </row>
    <row r="315" spans="1:19" x14ac:dyDescent="0.25">
      <c r="A315" s="1010" t="str">
        <f t="shared" si="27"/>
        <v>921008</v>
      </c>
      <c r="B315" s="1011" t="s">
        <v>3518</v>
      </c>
      <c r="C315" s="1012">
        <v>18624482.280000001</v>
      </c>
      <c r="D315" s="1012" t="e">
        <f>SUMIF(#REF!,VS!A315,#REF!)</f>
        <v>#REF!</v>
      </c>
      <c r="E315" s="1012" t="e">
        <f>SUMIF(#REF!,VS!A315,#REF!)</f>
        <v>#REF!</v>
      </c>
      <c r="F315" s="1012" t="e">
        <f t="shared" si="26"/>
        <v>#REF!</v>
      </c>
      <c r="G315" s="687"/>
      <c r="H315" s="1012">
        <f>SUMIFS('BD CONTRATOS 15 NOV'!P:P,'BD CONTRATOS 15 NOV'!I:I,VS!A315,'BD CONTRATOS 15 NOV'!K:K,"RAMO 28")</f>
        <v>0</v>
      </c>
      <c r="I315" s="1013">
        <f>SUMIFS('BD CONTRATOS 15 NOV'!P:P,'BD CONTRATOS 15 NOV'!I:I,VS!A315,'BD CONTRATOS 15 NOV'!K:K,"ETIQUETADO")</f>
        <v>0</v>
      </c>
      <c r="J315" s="1013">
        <f>SUMIFS('BD CONTRATOS 15 NOV'!P:P,'BD CONTRATOS 15 NOV'!I:I,VS!A315,'BD CONTRATOS 15 NOV'!K:K,"RECURSO FISCAL")</f>
        <v>0</v>
      </c>
      <c r="K315" s="1012">
        <f>SUMIFS('BD CONTRATOS 15 NOV'!P:P,'BD CONTRATOS 15 NOV'!I:I,VS!A315)</f>
        <v>0</v>
      </c>
      <c r="L315" s="554"/>
      <c r="M315" s="1035" t="e">
        <f>SUMIFS(#REF!,#REF!,VS!A315)</f>
        <v>#REF!</v>
      </c>
      <c r="N315" s="1013">
        <v>0</v>
      </c>
      <c r="O315" s="1012">
        <v>18920059.969999999</v>
      </c>
      <c r="P315" s="683"/>
      <c r="Q315" s="1035" t="e">
        <f t="shared" si="33"/>
        <v>#REF!</v>
      </c>
      <c r="R315" t="s">
        <v>3708</v>
      </c>
    </row>
    <row r="316" spans="1:19" x14ac:dyDescent="0.25">
      <c r="A316" s="1010" t="str">
        <f t="shared" si="27"/>
        <v>921009</v>
      </c>
      <c r="B316" s="1011" t="s">
        <v>3519</v>
      </c>
      <c r="C316" s="1012">
        <v>81268731.319999993</v>
      </c>
      <c r="D316" s="1012" t="e">
        <f>SUMIF(#REF!,VS!A316,#REF!)</f>
        <v>#REF!</v>
      </c>
      <c r="E316" s="1012" t="e">
        <f>SUMIF(#REF!,VS!A316,#REF!)</f>
        <v>#REF!</v>
      </c>
      <c r="F316" s="1012" t="e">
        <f t="shared" si="26"/>
        <v>#REF!</v>
      </c>
      <c r="G316" s="687"/>
      <c r="H316" s="1012">
        <f>SUMIFS('BD CONTRATOS 15 NOV'!P:P,'BD CONTRATOS 15 NOV'!I:I,VS!A316,'BD CONTRATOS 15 NOV'!K:K,"RAMO 28")</f>
        <v>0</v>
      </c>
      <c r="I316" s="1013">
        <f>SUMIFS('BD CONTRATOS 15 NOV'!P:P,'BD CONTRATOS 15 NOV'!I:I,VS!A316,'BD CONTRATOS 15 NOV'!K:K,"ETIQUETADO")</f>
        <v>0</v>
      </c>
      <c r="J316" s="1013">
        <f>SUMIFS('BD CONTRATOS 15 NOV'!P:P,'BD CONTRATOS 15 NOV'!I:I,VS!A316,'BD CONTRATOS 15 NOV'!K:K,"RECURSO FISCAL")</f>
        <v>0</v>
      </c>
      <c r="K316" s="1012">
        <f>SUMIFS('BD CONTRATOS 15 NOV'!P:P,'BD CONTRATOS 15 NOV'!I:I,VS!A316)</f>
        <v>0</v>
      </c>
      <c r="L316" s="554"/>
      <c r="M316" s="1035" t="e">
        <f>SUMIFS(#REF!,#REF!,VS!A316)</f>
        <v>#REF!</v>
      </c>
      <c r="N316" s="1013">
        <v>0</v>
      </c>
      <c r="O316" s="1012">
        <v>90668297.140000001</v>
      </c>
      <c r="P316" s="683"/>
      <c r="Q316" s="1035" t="e">
        <f t="shared" si="33"/>
        <v>#REF!</v>
      </c>
      <c r="R316" t="s">
        <v>3708</v>
      </c>
    </row>
    <row r="317" spans="1:19" x14ac:dyDescent="0.25">
      <c r="A317" s="1010" t="str">
        <f t="shared" si="27"/>
        <v>921010</v>
      </c>
      <c r="B317" s="1011" t="s">
        <v>3520</v>
      </c>
      <c r="C317" s="1012">
        <v>8263687.3900000006</v>
      </c>
      <c r="D317" s="1012" t="e">
        <f>SUMIF(#REF!,VS!A317,#REF!)</f>
        <v>#REF!</v>
      </c>
      <c r="E317" s="1012" t="e">
        <f>SUMIF(#REF!,VS!A317,#REF!)</f>
        <v>#REF!</v>
      </c>
      <c r="F317" s="1012" t="e">
        <f t="shared" si="26"/>
        <v>#REF!</v>
      </c>
      <c r="G317" s="687"/>
      <c r="H317" s="1012">
        <f>SUMIFS('BD CONTRATOS 15 NOV'!P:P,'BD CONTRATOS 15 NOV'!I:I,VS!A317,'BD CONTRATOS 15 NOV'!K:K,"RAMO 28")</f>
        <v>0</v>
      </c>
      <c r="I317" s="1013">
        <f>SUMIFS('BD CONTRATOS 15 NOV'!P:P,'BD CONTRATOS 15 NOV'!I:I,VS!A317,'BD CONTRATOS 15 NOV'!K:K,"ETIQUETADO")</f>
        <v>0</v>
      </c>
      <c r="J317" s="1013">
        <f>SUMIFS('BD CONTRATOS 15 NOV'!P:P,'BD CONTRATOS 15 NOV'!I:I,VS!A317,'BD CONTRATOS 15 NOV'!K:K,"RECURSO FISCAL")</f>
        <v>0</v>
      </c>
      <c r="K317" s="1012">
        <f>SUMIFS('BD CONTRATOS 15 NOV'!P:P,'BD CONTRATOS 15 NOV'!I:I,VS!A317)</f>
        <v>0</v>
      </c>
      <c r="L317" s="554"/>
      <c r="M317" s="1035" t="e">
        <f>SUMIFS(#REF!,#REF!,VS!A317)</f>
        <v>#REF!</v>
      </c>
      <c r="N317" s="1013">
        <v>0</v>
      </c>
      <c r="O317" s="1012">
        <v>5794530.1100000003</v>
      </c>
      <c r="P317" s="683"/>
      <c r="Q317" s="1035" t="e">
        <f t="shared" si="33"/>
        <v>#REF!</v>
      </c>
      <c r="R317" t="s">
        <v>3708</v>
      </c>
    </row>
    <row r="318" spans="1:19" x14ac:dyDescent="0.25">
      <c r="A318" s="1010" t="str">
        <f t="shared" si="27"/>
        <v>941001</v>
      </c>
      <c r="B318" s="1011" t="s">
        <v>3521</v>
      </c>
      <c r="C318" s="1012">
        <v>2729480.3699999996</v>
      </c>
      <c r="D318" s="1012" t="e">
        <f>SUMIF(#REF!,VS!A318,#REF!)</f>
        <v>#REF!</v>
      </c>
      <c r="E318" s="1012" t="e">
        <f>SUMIF(#REF!,VS!A318,#REF!)</f>
        <v>#REF!</v>
      </c>
      <c r="F318" s="1012" t="e">
        <f t="shared" si="26"/>
        <v>#REF!</v>
      </c>
      <c r="G318" s="687"/>
      <c r="H318" s="1012">
        <f>SUMIFS('BD CONTRATOS 15 NOV'!P:P,'BD CONTRATOS 15 NOV'!I:I,VS!A318,'BD CONTRATOS 15 NOV'!K:K,"RAMO 28")</f>
        <v>0</v>
      </c>
      <c r="I318" s="1013">
        <f>SUMIFS('BD CONTRATOS 15 NOV'!P:P,'BD CONTRATOS 15 NOV'!I:I,VS!A318,'BD CONTRATOS 15 NOV'!K:K,"ETIQUETADO")</f>
        <v>0</v>
      </c>
      <c r="J318" s="1013">
        <f>SUMIFS('BD CONTRATOS 15 NOV'!P:P,'BD CONTRATOS 15 NOV'!I:I,VS!A318,'BD CONTRATOS 15 NOV'!K:K,"RECURSO FISCAL")</f>
        <v>0</v>
      </c>
      <c r="K318" s="1012">
        <f>SUMIFS('BD CONTRATOS 15 NOV'!P:P,'BD CONTRATOS 15 NOV'!I:I,VS!A318)</f>
        <v>0</v>
      </c>
      <c r="L318" s="1018">
        <v>1000000</v>
      </c>
      <c r="M318" s="1035" t="e">
        <f>SUMIFS(#REF!,#REF!,VS!A318)</f>
        <v>#REF!</v>
      </c>
      <c r="N318" s="1013">
        <v>0</v>
      </c>
      <c r="O318" s="1012">
        <v>1600000</v>
      </c>
      <c r="P318" s="683"/>
      <c r="Q318" s="1035" t="e">
        <f t="shared" si="33"/>
        <v>#REF!</v>
      </c>
    </row>
    <row r="319" spans="1:19" x14ac:dyDescent="0.25">
      <c r="A319" s="1010" t="str">
        <f t="shared" si="27"/>
        <v>991002</v>
      </c>
      <c r="B319" s="1011" t="s">
        <v>3522</v>
      </c>
      <c r="C319" s="1012">
        <v>0</v>
      </c>
      <c r="D319" s="1012" t="e">
        <f>SUMIF(#REF!,VS!A319,#REF!)</f>
        <v>#REF!</v>
      </c>
      <c r="E319" s="1012" t="e">
        <f>SUMIF(#REF!,VS!A319,#REF!)</f>
        <v>#REF!</v>
      </c>
      <c r="F319" s="1012" t="e">
        <f t="shared" si="26"/>
        <v>#REF!</v>
      </c>
      <c r="G319" s="687"/>
      <c r="H319" s="1012">
        <f>SUMIFS('BD CONTRATOS 15 NOV'!P:P,'BD CONTRATOS 15 NOV'!I:I,VS!A319,'BD CONTRATOS 15 NOV'!K:K,"RAMO 28")</f>
        <v>0</v>
      </c>
      <c r="I319" s="1013">
        <f>SUMIFS('BD CONTRATOS 15 NOV'!P:P,'BD CONTRATOS 15 NOV'!I:I,VS!A319,'BD CONTRATOS 15 NOV'!K:K,"ETIQUETADO")</f>
        <v>0</v>
      </c>
      <c r="J319" s="1013">
        <f>SUMIFS('BD CONTRATOS 15 NOV'!P:P,'BD CONTRATOS 15 NOV'!I:I,VS!A319,'BD CONTRATOS 15 NOV'!K:K,"RECURSO FISCAL")</f>
        <v>0</v>
      </c>
      <c r="K319" s="1012">
        <f>SUMIFS('BD CONTRATOS 15 NOV'!P:P,'BD CONTRATOS 15 NOV'!I:I,VS!A319)</f>
        <v>0</v>
      </c>
      <c r="L319" s="554"/>
      <c r="M319" s="1035" t="e">
        <f>SUMIFS(#REF!,#REF!,VS!A319)</f>
        <v>#REF!</v>
      </c>
      <c r="N319" s="1013">
        <v>0</v>
      </c>
      <c r="O319" s="1012"/>
      <c r="P319" s="683"/>
      <c r="Q319" s="1035" t="e">
        <f t="shared" si="33"/>
        <v>#REF!</v>
      </c>
    </row>
    <row r="320" spans="1:19" s="677" customFormat="1" x14ac:dyDescent="0.25">
      <c r="A320" s="1006" t="s">
        <v>3537</v>
      </c>
      <c r="B320" s="1015" t="s">
        <v>3537</v>
      </c>
      <c r="C320" s="1016">
        <v>6064284324.1199999</v>
      </c>
      <c r="D320" s="1016" t="e">
        <f t="shared" ref="D320:O320" si="35">D309+D306+D307+D292+D266+D228+D122+D40+D3</f>
        <v>#REF!</v>
      </c>
      <c r="E320" s="1016" t="e">
        <f t="shared" si="35"/>
        <v>#REF!</v>
      </c>
      <c r="F320" s="1016" t="e">
        <f t="shared" si="35"/>
        <v>#REF!</v>
      </c>
      <c r="G320" s="1016">
        <f t="shared" si="35"/>
        <v>0</v>
      </c>
      <c r="H320" s="1016">
        <f t="shared" si="35"/>
        <v>1517365786.4364395</v>
      </c>
      <c r="I320" s="1016">
        <f t="shared" si="35"/>
        <v>35138172.670000002</v>
      </c>
      <c r="J320" s="1016">
        <f t="shared" si="35"/>
        <v>650045733.56857145</v>
      </c>
      <c r="K320" s="1016">
        <f t="shared" si="35"/>
        <v>2223494555.6750112</v>
      </c>
      <c r="L320" s="1016">
        <f t="shared" si="35"/>
        <v>1827810161.95</v>
      </c>
      <c r="M320" s="1036" t="e">
        <f t="shared" si="35"/>
        <v>#REF!</v>
      </c>
      <c r="N320" s="1016">
        <f>N309+N306+N307+N292+N266+N228+N122+N40+N3</f>
        <v>6324934780.7699995</v>
      </c>
      <c r="O320" s="1016">
        <f t="shared" si="35"/>
        <v>6417394389.2999992</v>
      </c>
      <c r="P320" s="1016"/>
      <c r="Q320" s="1036" t="e">
        <f t="shared" ref="Q320" si="36">O320-M320</f>
        <v>#REF!</v>
      </c>
      <c r="S320" s="1040"/>
    </row>
    <row r="322" spans="13:15" x14ac:dyDescent="0.25">
      <c r="M322" s="1032" t="s">
        <v>3556</v>
      </c>
      <c r="N322" s="678">
        <v>6417394389.3000002</v>
      </c>
      <c r="O322" s="679">
        <f>O320-N322</f>
        <v>0</v>
      </c>
    </row>
    <row r="324" spans="13:15" x14ac:dyDescent="0.25">
      <c r="N324" s="679">
        <f>N320-N322</f>
        <v>-92459608.530000687</v>
      </c>
    </row>
  </sheetData>
  <mergeCells count="1">
    <mergeCell ref="R2:S2"/>
  </mergeCells>
  <pageMargins left="0.7" right="0.7" top="0.75" bottom="0.75" header="0.3" footer="0.3"/>
  <pageSetup scale="39"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
  <sheetViews>
    <sheetView workbookViewId="0">
      <selection activeCell="D30" sqref="D30"/>
    </sheetView>
  </sheetViews>
  <sheetFormatPr baseColWidth="10" defaultRowHeight="15" x14ac:dyDescent="0.25"/>
  <cols>
    <col min="2" max="2" width="0.42578125" customWidth="1"/>
    <col min="3" max="3" width="66.85546875" customWidth="1"/>
    <col min="4" max="4" width="18.42578125" customWidth="1"/>
  </cols>
  <sheetData>
    <row r="3" spans="2:4" x14ac:dyDescent="0.25">
      <c r="B3" s="1109" t="s">
        <v>3629</v>
      </c>
      <c r="C3" s="1110"/>
      <c r="D3" s="1111" t="s">
        <v>3645</v>
      </c>
    </row>
    <row r="4" spans="2:4" x14ac:dyDescent="0.25">
      <c r="B4" s="1109" t="s">
        <v>3653</v>
      </c>
      <c r="C4" s="1110"/>
      <c r="D4" s="1111"/>
    </row>
    <row r="5" spans="2:4" x14ac:dyDescent="0.25">
      <c r="B5" s="1109" t="s">
        <v>3640</v>
      </c>
      <c r="C5" s="1110"/>
      <c r="D5" s="1111"/>
    </row>
    <row r="6" spans="2:4" x14ac:dyDescent="0.25">
      <c r="B6" s="1118" t="s">
        <v>3631</v>
      </c>
      <c r="C6" s="1119"/>
      <c r="D6" s="1125">
        <v>6417394389.2999973</v>
      </c>
    </row>
    <row r="7" spans="2:4" x14ac:dyDescent="0.25">
      <c r="B7" s="1070" t="s">
        <v>3641</v>
      </c>
      <c r="C7" s="1071"/>
      <c r="D7" s="804">
        <v>5096181465.8199968</v>
      </c>
    </row>
    <row r="8" spans="2:4" x14ac:dyDescent="0.25">
      <c r="B8" s="1070" t="s">
        <v>3642</v>
      </c>
      <c r="C8" s="1071"/>
      <c r="D8" s="804">
        <v>782827203.2099998</v>
      </c>
    </row>
    <row r="9" spans="2:4" x14ac:dyDescent="0.25">
      <c r="B9" s="1070" t="s">
        <v>3643</v>
      </c>
      <c r="C9" s="1071"/>
      <c r="D9" s="804">
        <v>25744848.469999999</v>
      </c>
    </row>
    <row r="10" spans="2:4" x14ac:dyDescent="0.25">
      <c r="B10" s="1070" t="s">
        <v>3644</v>
      </c>
      <c r="C10" s="1071"/>
      <c r="D10" s="804">
        <v>512640871.80000001</v>
      </c>
    </row>
  </sheetData>
  <mergeCells count="5">
    <mergeCell ref="B3:C3"/>
    <mergeCell ref="D3:D5"/>
    <mergeCell ref="B4:C4"/>
    <mergeCell ref="B5:C5"/>
    <mergeCell ref="B6:C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8"/>
  <sheetViews>
    <sheetView topLeftCell="A195" workbookViewId="0">
      <selection activeCell="B222" sqref="B222"/>
    </sheetView>
  </sheetViews>
  <sheetFormatPr baseColWidth="10" defaultColWidth="10.85546875" defaultRowHeight="15" x14ac:dyDescent="0.25"/>
  <cols>
    <col min="1" max="1" width="7" style="1047" bestFit="1" customWidth="1"/>
    <col min="2" max="2" width="59.28515625" style="1047" customWidth="1"/>
    <col min="3" max="3" width="17.140625" style="1048" bestFit="1" customWidth="1"/>
    <col min="4" max="16384" width="10.85546875" style="1047"/>
  </cols>
  <sheetData>
    <row r="1" spans="1:3" s="1046" customFormat="1" ht="15" customHeight="1" x14ac:dyDescent="0.25">
      <c r="A1" s="1080"/>
      <c r="B1" s="1072" t="s">
        <v>3629</v>
      </c>
      <c r="C1" s="1111" t="s">
        <v>3645</v>
      </c>
    </row>
    <row r="2" spans="1:3" s="1046" customFormat="1" x14ac:dyDescent="0.25">
      <c r="A2" s="1080"/>
      <c r="B2" s="1072" t="s">
        <v>3653</v>
      </c>
      <c r="C2" s="1111"/>
    </row>
    <row r="3" spans="1:3" s="1046" customFormat="1" x14ac:dyDescent="0.25">
      <c r="A3" s="1080"/>
      <c r="B3" s="1072" t="s">
        <v>3630</v>
      </c>
      <c r="C3" s="1111"/>
    </row>
    <row r="4" spans="1:3" s="1046" customFormat="1" x14ac:dyDescent="0.25">
      <c r="A4" s="1080"/>
      <c r="B4" s="1073" t="s">
        <v>3631</v>
      </c>
      <c r="C4" s="1083">
        <v>6417394389.3000002</v>
      </c>
    </row>
    <row r="5" spans="1:3" s="1046" customFormat="1" x14ac:dyDescent="0.25">
      <c r="A5" s="1080"/>
      <c r="B5" s="1074" t="s">
        <v>3004</v>
      </c>
      <c r="C5" s="1084">
        <v>1991337993.9500036</v>
      </c>
    </row>
    <row r="6" spans="1:3" s="1046" customFormat="1" x14ac:dyDescent="0.25">
      <c r="A6" s="1080"/>
      <c r="B6" s="1075" t="s">
        <v>3711</v>
      </c>
      <c r="C6" s="1084">
        <v>1019969567.2799999</v>
      </c>
    </row>
    <row r="7" spans="1:3" s="1046" customFormat="1" ht="15" customHeight="1" x14ac:dyDescent="0.25">
      <c r="A7" s="1080"/>
      <c r="B7" s="1076" t="s">
        <v>3712</v>
      </c>
      <c r="C7" s="1085">
        <v>1019969567.2799999</v>
      </c>
    </row>
    <row r="8" spans="1:3" s="1046" customFormat="1" x14ac:dyDescent="0.25">
      <c r="A8" s="1080"/>
      <c r="B8" s="1075" t="s">
        <v>3713</v>
      </c>
      <c r="C8" s="1084">
        <v>84995774.229999989</v>
      </c>
    </row>
    <row r="9" spans="1:3" s="1046" customFormat="1" ht="15" customHeight="1" x14ac:dyDescent="0.25">
      <c r="A9" s="1080"/>
      <c r="B9" s="1076" t="s">
        <v>3714</v>
      </c>
      <c r="C9" s="1085">
        <v>84995774.229999989</v>
      </c>
    </row>
    <row r="10" spans="1:3" s="1046" customFormat="1" x14ac:dyDescent="0.25">
      <c r="A10" s="1080"/>
      <c r="B10" s="1075" t="s">
        <v>3715</v>
      </c>
      <c r="C10" s="1084">
        <v>297612090.72000003</v>
      </c>
    </row>
    <row r="11" spans="1:3" s="1046" customFormat="1" ht="15" customHeight="1" x14ac:dyDescent="0.25">
      <c r="A11" s="1080"/>
      <c r="B11" s="1076" t="s">
        <v>3716</v>
      </c>
      <c r="C11" s="1085">
        <v>4005435.51</v>
      </c>
    </row>
    <row r="12" spans="1:3" s="1046" customFormat="1" ht="15" customHeight="1" x14ac:dyDescent="0.25">
      <c r="A12" s="1080"/>
      <c r="B12" s="1076" t="s">
        <v>3717</v>
      </c>
      <c r="C12" s="1085">
        <v>259254409.18999982</v>
      </c>
    </row>
    <row r="13" spans="1:3" s="1046" customFormat="1" ht="15" customHeight="1" x14ac:dyDescent="0.25">
      <c r="A13" s="1080"/>
      <c r="B13" s="1076" t="s">
        <v>3718</v>
      </c>
      <c r="C13" s="1085">
        <v>12852000.000000002</v>
      </c>
    </row>
    <row r="14" spans="1:3" s="1046" customFormat="1" ht="15" customHeight="1" x14ac:dyDescent="0.25">
      <c r="A14" s="1080"/>
      <c r="B14" s="1076" t="s">
        <v>3719</v>
      </c>
      <c r="C14" s="1085">
        <v>21500246.020000003</v>
      </c>
    </row>
    <row r="15" spans="1:3" s="1046" customFormat="1" x14ac:dyDescent="0.25">
      <c r="A15" s="1080"/>
      <c r="B15" s="1075" t="s">
        <v>3720</v>
      </c>
      <c r="C15" s="1084">
        <v>40799999.999999993</v>
      </c>
    </row>
    <row r="16" spans="1:3" s="1046" customFormat="1" ht="15" customHeight="1" x14ac:dyDescent="0.25">
      <c r="A16" s="1080"/>
      <c r="B16" s="1076" t="s">
        <v>3721</v>
      </c>
      <c r="C16" s="1085">
        <v>40799999.999999993</v>
      </c>
    </row>
    <row r="17" spans="1:4" s="1046" customFormat="1" x14ac:dyDescent="0.25">
      <c r="A17" s="1080"/>
      <c r="B17" s="1075" t="s">
        <v>3722</v>
      </c>
      <c r="C17" s="1084">
        <v>531110161.71999997</v>
      </c>
    </row>
    <row r="18" spans="1:4" s="1046" customFormat="1" x14ac:dyDescent="0.25">
      <c r="A18" s="1080"/>
      <c r="B18" s="1076" t="s">
        <v>3723</v>
      </c>
      <c r="C18" s="1085">
        <v>11795484.319999993</v>
      </c>
    </row>
    <row r="19" spans="1:4" s="1046" customFormat="1" x14ac:dyDescent="0.25">
      <c r="A19" s="1080"/>
      <c r="B19" s="1076" t="s">
        <v>3724</v>
      </c>
      <c r="C19" s="1085">
        <v>143909866.44000003</v>
      </c>
    </row>
    <row r="20" spans="1:4" s="1046" customFormat="1" x14ac:dyDescent="0.25">
      <c r="A20" s="1080"/>
      <c r="B20" s="1076" t="s">
        <v>3725</v>
      </c>
      <c r="C20" s="1085">
        <v>11015999.999999998</v>
      </c>
    </row>
    <row r="21" spans="1:4" s="1046" customFormat="1" x14ac:dyDescent="0.25">
      <c r="A21" s="1080"/>
      <c r="B21" s="1076" t="s">
        <v>3722</v>
      </c>
      <c r="C21" s="1085">
        <v>364388810.95999998</v>
      </c>
    </row>
    <row r="22" spans="1:4" s="1046" customFormat="1" x14ac:dyDescent="0.25">
      <c r="A22" s="1080"/>
      <c r="B22" s="1075" t="s">
        <v>3726</v>
      </c>
      <c r="C22" s="1084">
        <v>16850400.000000004</v>
      </c>
    </row>
    <row r="23" spans="1:4" s="1046" customFormat="1" x14ac:dyDescent="0.25">
      <c r="A23" s="1080"/>
      <c r="B23" s="1076" t="s">
        <v>3727</v>
      </c>
      <c r="C23" s="1085">
        <v>16850400.000000004</v>
      </c>
    </row>
    <row r="24" spans="1:4" s="1046" customFormat="1" x14ac:dyDescent="0.25">
      <c r="A24" s="1080"/>
      <c r="B24" s="1077"/>
      <c r="C24" s="1077"/>
      <c r="D24" s="1045"/>
    </row>
    <row r="25" spans="1:4" s="1046" customFormat="1" x14ac:dyDescent="0.25">
      <c r="A25" s="1080"/>
      <c r="B25" s="1074" t="s">
        <v>3039</v>
      </c>
      <c r="C25" s="1084">
        <v>882318109.5999999</v>
      </c>
    </row>
    <row r="26" spans="1:4" s="1046" customFormat="1" x14ac:dyDescent="0.25">
      <c r="A26" s="1080"/>
      <c r="B26" s="1075" t="s">
        <v>3728</v>
      </c>
      <c r="C26" s="1084">
        <v>25157583.589999992</v>
      </c>
    </row>
    <row r="27" spans="1:4" s="1046" customFormat="1" x14ac:dyDescent="0.25">
      <c r="A27" s="1080"/>
      <c r="B27" s="1078" t="s">
        <v>3729</v>
      </c>
      <c r="C27" s="1085">
        <v>9017854.5999999996</v>
      </c>
    </row>
    <row r="28" spans="1:4" s="1046" customFormat="1" x14ac:dyDescent="0.25">
      <c r="A28" s="1080"/>
      <c r="B28" s="1076" t="s">
        <v>3730</v>
      </c>
      <c r="C28" s="1085">
        <v>0</v>
      </c>
    </row>
    <row r="29" spans="1:4" s="1046" customFormat="1" x14ac:dyDescent="0.25">
      <c r="A29" s="1080"/>
      <c r="B29" s="1076" t="s">
        <v>3731</v>
      </c>
      <c r="C29" s="1085">
        <v>0</v>
      </c>
    </row>
    <row r="30" spans="1:4" s="1046" customFormat="1" ht="30" x14ac:dyDescent="0.25">
      <c r="A30" s="1080"/>
      <c r="B30" s="1076" t="s">
        <v>3732</v>
      </c>
      <c r="C30" s="1085">
        <v>5460000</v>
      </c>
    </row>
    <row r="31" spans="1:4" s="1046" customFormat="1" x14ac:dyDescent="0.25">
      <c r="A31" s="1080"/>
      <c r="B31" s="1076" t="s">
        <v>3733</v>
      </c>
      <c r="C31" s="1085">
        <v>735804.79999999981</v>
      </c>
    </row>
    <row r="32" spans="1:4" s="1046" customFormat="1" x14ac:dyDescent="0.25">
      <c r="A32" s="1080"/>
      <c r="B32" s="1076" t="s">
        <v>3734</v>
      </c>
      <c r="C32" s="1085">
        <v>9400752.4800000042</v>
      </c>
    </row>
    <row r="33" spans="1:3" s="1046" customFormat="1" x14ac:dyDescent="0.25">
      <c r="A33" s="1080"/>
      <c r="B33" s="1076" t="s">
        <v>3735</v>
      </c>
      <c r="C33" s="1085">
        <v>535713.49</v>
      </c>
    </row>
    <row r="34" spans="1:3" s="1046" customFormat="1" x14ac:dyDescent="0.25">
      <c r="A34" s="1080"/>
      <c r="B34" s="1076" t="s">
        <v>3736</v>
      </c>
      <c r="C34" s="1085">
        <v>7458.22</v>
      </c>
    </row>
    <row r="35" spans="1:3" s="1046" customFormat="1" x14ac:dyDescent="0.25">
      <c r="A35" s="1080"/>
      <c r="B35" s="1075" t="s">
        <v>3737</v>
      </c>
      <c r="C35" s="1084">
        <v>20440661.56000001</v>
      </c>
    </row>
    <row r="36" spans="1:3" s="1046" customFormat="1" x14ac:dyDescent="0.25">
      <c r="A36" s="1080"/>
      <c r="B36" s="1076" t="s">
        <v>3738</v>
      </c>
      <c r="C36" s="1085">
        <v>19269278.640000001</v>
      </c>
    </row>
    <row r="37" spans="1:3" s="1046" customFormat="1" x14ac:dyDescent="0.25">
      <c r="A37" s="1080"/>
      <c r="B37" s="1076" t="s">
        <v>3739</v>
      </c>
      <c r="C37" s="1085">
        <v>371418.56999999995</v>
      </c>
    </row>
    <row r="38" spans="1:3" s="1046" customFormat="1" x14ac:dyDescent="0.25">
      <c r="A38" s="1080"/>
      <c r="B38" s="1076" t="s">
        <v>3740</v>
      </c>
      <c r="C38" s="1085">
        <v>799964.35000000009</v>
      </c>
    </row>
    <row r="39" spans="1:3" s="1046" customFormat="1" x14ac:dyDescent="0.25">
      <c r="A39" s="1080"/>
      <c r="B39" s="1075" t="s">
        <v>3741</v>
      </c>
      <c r="C39" s="1084">
        <v>209174907.92999977</v>
      </c>
    </row>
    <row r="40" spans="1:3" s="1046" customFormat="1" x14ac:dyDescent="0.25">
      <c r="A40" s="1080"/>
      <c r="B40" s="1076" t="s">
        <v>3742</v>
      </c>
      <c r="C40" s="1085">
        <v>5348111.5900000008</v>
      </c>
    </row>
    <row r="41" spans="1:3" s="1046" customFormat="1" x14ac:dyDescent="0.25">
      <c r="A41" s="1080"/>
      <c r="B41" s="1076" t="s">
        <v>3743</v>
      </c>
      <c r="C41" s="1085">
        <v>106265436.88</v>
      </c>
    </row>
    <row r="42" spans="1:3" s="1046" customFormat="1" x14ac:dyDescent="0.25">
      <c r="A42" s="1080"/>
      <c r="B42" s="1076" t="s">
        <v>3744</v>
      </c>
      <c r="C42" s="1085">
        <v>168436.85</v>
      </c>
    </row>
    <row r="43" spans="1:3" s="1046" customFormat="1" x14ac:dyDescent="0.25">
      <c r="A43" s="1080"/>
      <c r="B43" s="1076" t="s">
        <v>3745</v>
      </c>
      <c r="C43" s="1085">
        <v>991950.22</v>
      </c>
    </row>
    <row r="44" spans="1:3" s="1046" customFormat="1" x14ac:dyDescent="0.25">
      <c r="A44" s="1080"/>
      <c r="B44" s="1076" t="s">
        <v>3746</v>
      </c>
      <c r="C44" s="1085">
        <v>39816.28</v>
      </c>
    </row>
    <row r="45" spans="1:3" s="1046" customFormat="1" x14ac:dyDescent="0.25">
      <c r="A45" s="1080"/>
      <c r="B45" s="1076" t="s">
        <v>3747</v>
      </c>
      <c r="C45" s="1085">
        <v>10928389.25</v>
      </c>
    </row>
    <row r="46" spans="1:3" s="1046" customFormat="1" x14ac:dyDescent="0.25">
      <c r="A46" s="1080"/>
      <c r="B46" s="1076" t="s">
        <v>3748</v>
      </c>
      <c r="C46" s="1085">
        <v>9868438.5899999999</v>
      </c>
    </row>
    <row r="47" spans="1:3" s="1046" customFormat="1" x14ac:dyDescent="0.25">
      <c r="A47" s="1080"/>
      <c r="B47" s="1076" t="s">
        <v>3749</v>
      </c>
      <c r="C47" s="1085">
        <v>315709.93999999994</v>
      </c>
    </row>
    <row r="48" spans="1:3" s="1046" customFormat="1" x14ac:dyDescent="0.25">
      <c r="A48" s="1080"/>
      <c r="B48" s="1076" t="s">
        <v>3750</v>
      </c>
      <c r="C48" s="1085">
        <v>75248618.329999954</v>
      </c>
    </row>
    <row r="49" spans="1:3" s="1046" customFormat="1" x14ac:dyDescent="0.25">
      <c r="A49" s="1080"/>
      <c r="B49" s="1075" t="s">
        <v>3751</v>
      </c>
      <c r="C49" s="1084">
        <v>213211350.15999985</v>
      </c>
    </row>
    <row r="50" spans="1:3" s="1046" customFormat="1" x14ac:dyDescent="0.25">
      <c r="A50" s="1080"/>
      <c r="B50" s="1076" t="s">
        <v>3752</v>
      </c>
      <c r="C50" s="1085">
        <v>0</v>
      </c>
    </row>
    <row r="51" spans="1:3" s="1046" customFormat="1" x14ac:dyDescent="0.25">
      <c r="A51" s="1080"/>
      <c r="B51" s="1076" t="s">
        <v>3753</v>
      </c>
      <c r="C51" s="1085">
        <v>10480000</v>
      </c>
    </row>
    <row r="52" spans="1:3" s="1046" customFormat="1" x14ac:dyDescent="0.25">
      <c r="A52" s="1080"/>
      <c r="B52" s="1076" t="s">
        <v>3754</v>
      </c>
      <c r="C52" s="1085">
        <v>167243093.29999998</v>
      </c>
    </row>
    <row r="53" spans="1:3" s="1046" customFormat="1" x14ac:dyDescent="0.25">
      <c r="A53" s="1080"/>
      <c r="B53" s="1076" t="s">
        <v>3755</v>
      </c>
      <c r="C53" s="1085">
        <v>24535917.399999999</v>
      </c>
    </row>
    <row r="54" spans="1:3" s="1046" customFormat="1" x14ac:dyDescent="0.25">
      <c r="A54" s="1080"/>
      <c r="B54" s="1076" t="s">
        <v>3756</v>
      </c>
      <c r="C54" s="1085">
        <v>143376</v>
      </c>
    </row>
    <row r="55" spans="1:3" s="1046" customFormat="1" x14ac:dyDescent="0.25">
      <c r="A55" s="1080"/>
      <c r="B55" s="1076" t="s">
        <v>3757</v>
      </c>
      <c r="C55" s="1085">
        <v>3190057.43</v>
      </c>
    </row>
    <row r="56" spans="1:3" s="1046" customFormat="1" x14ac:dyDescent="0.25">
      <c r="A56" s="1080"/>
      <c r="B56" s="1076" t="s">
        <v>3758</v>
      </c>
      <c r="C56" s="1085">
        <v>7618906.0300000003</v>
      </c>
    </row>
    <row r="57" spans="1:3" s="1046" customFormat="1" x14ac:dyDescent="0.25">
      <c r="A57" s="1080"/>
      <c r="B57" s="1075" t="s">
        <v>3759</v>
      </c>
      <c r="C57" s="1084">
        <v>317931768.61999983</v>
      </c>
    </row>
    <row r="58" spans="1:3" s="1046" customFormat="1" x14ac:dyDescent="0.25">
      <c r="A58" s="1080"/>
      <c r="B58" s="1076" t="s">
        <v>3759</v>
      </c>
      <c r="C58" s="1085">
        <v>317931768.61999983</v>
      </c>
    </row>
    <row r="59" spans="1:3" s="1046" customFormat="1" x14ac:dyDescent="0.25">
      <c r="A59" s="1080"/>
      <c r="B59" s="1075" t="s">
        <v>3760</v>
      </c>
      <c r="C59" s="1084">
        <v>40115902.079999991</v>
      </c>
    </row>
    <row r="60" spans="1:3" s="1046" customFormat="1" x14ac:dyDescent="0.25">
      <c r="A60" s="1080"/>
      <c r="B60" s="1076" t="s">
        <v>3761</v>
      </c>
      <c r="C60" s="1085">
        <v>34760644.529999994</v>
      </c>
    </row>
    <row r="61" spans="1:3" s="1046" customFormat="1" x14ac:dyDescent="0.25">
      <c r="A61" s="1080"/>
      <c r="B61" s="1076" t="s">
        <v>3762</v>
      </c>
      <c r="C61" s="1085">
        <v>2603676.6</v>
      </c>
    </row>
    <row r="62" spans="1:3" s="1046" customFormat="1" x14ac:dyDescent="0.25">
      <c r="A62" s="1080"/>
      <c r="B62" s="1076" t="s">
        <v>3763</v>
      </c>
      <c r="C62" s="1085">
        <v>2617542.9499999993</v>
      </c>
    </row>
    <row r="63" spans="1:3" s="1046" customFormat="1" x14ac:dyDescent="0.25">
      <c r="A63" s="1080"/>
      <c r="B63" s="1076" t="s">
        <v>3764</v>
      </c>
      <c r="C63" s="1085">
        <v>108962.81</v>
      </c>
    </row>
    <row r="64" spans="1:3" s="1046" customFormat="1" x14ac:dyDescent="0.25">
      <c r="A64" s="1080"/>
      <c r="B64" s="1076" t="s">
        <v>3765</v>
      </c>
      <c r="C64" s="1085">
        <v>25075.19</v>
      </c>
    </row>
    <row r="65" spans="1:4" s="1046" customFormat="1" x14ac:dyDescent="0.25">
      <c r="A65" s="1080"/>
      <c r="B65" s="1075" t="s">
        <v>3766</v>
      </c>
      <c r="C65" s="1084">
        <v>11694121.829999998</v>
      </c>
    </row>
    <row r="66" spans="1:4" s="1046" customFormat="1" x14ac:dyDescent="0.25">
      <c r="A66" s="1080"/>
      <c r="B66" s="1076" t="s">
        <v>3767</v>
      </c>
      <c r="C66" s="1085">
        <v>8020094.1999999993</v>
      </c>
    </row>
    <row r="67" spans="1:4" s="1046" customFormat="1" x14ac:dyDescent="0.25">
      <c r="A67" s="1080"/>
      <c r="B67" s="1076" t="s">
        <v>3768</v>
      </c>
      <c r="C67" s="1085">
        <v>3674027.63</v>
      </c>
    </row>
    <row r="68" spans="1:4" s="1046" customFormat="1" x14ac:dyDescent="0.25">
      <c r="A68" s="1080"/>
      <c r="B68" s="1075" t="s">
        <v>3769</v>
      </c>
      <c r="C68" s="1084">
        <v>44591813.829999983</v>
      </c>
    </row>
    <row r="69" spans="1:4" s="1046" customFormat="1" x14ac:dyDescent="0.25">
      <c r="A69" s="1080"/>
      <c r="B69" s="1076" t="s">
        <v>3770</v>
      </c>
      <c r="C69" s="1085">
        <v>2245762.8800000004</v>
      </c>
    </row>
    <row r="70" spans="1:4" s="1046" customFormat="1" x14ac:dyDescent="0.25">
      <c r="A70" s="1080"/>
      <c r="B70" s="1076" t="s">
        <v>3771</v>
      </c>
      <c r="C70" s="1085">
        <v>427246.82000000007</v>
      </c>
    </row>
    <row r="71" spans="1:4" s="1046" customFormat="1" ht="30" x14ac:dyDescent="0.25">
      <c r="A71" s="1080"/>
      <c r="B71" s="1076" t="s">
        <v>3772</v>
      </c>
      <c r="C71" s="1085">
        <v>54112.119999999995</v>
      </c>
    </row>
    <row r="72" spans="1:4" s="1046" customFormat="1" ht="30" x14ac:dyDescent="0.25">
      <c r="A72" s="1080"/>
      <c r="B72" s="1076" t="s">
        <v>3773</v>
      </c>
      <c r="C72" s="1085">
        <v>3325360.4600000004</v>
      </c>
    </row>
    <row r="73" spans="1:4" s="1046" customFormat="1" ht="30" x14ac:dyDescent="0.25">
      <c r="A73" s="1080"/>
      <c r="B73" s="1076" t="s">
        <v>3774</v>
      </c>
      <c r="C73" s="1085">
        <v>116650.71</v>
      </c>
    </row>
    <row r="74" spans="1:4" s="1046" customFormat="1" x14ac:dyDescent="0.25">
      <c r="A74" s="1080"/>
      <c r="B74" s="1076" t="s">
        <v>3775</v>
      </c>
      <c r="C74" s="1085">
        <v>10036067.039999995</v>
      </c>
    </row>
    <row r="75" spans="1:4" s="1046" customFormat="1" x14ac:dyDescent="0.25">
      <c r="A75" s="1080"/>
      <c r="B75" s="1076" t="s">
        <v>3776</v>
      </c>
      <c r="C75" s="1085">
        <v>5000000</v>
      </c>
    </row>
    <row r="76" spans="1:4" s="1046" customFormat="1" x14ac:dyDescent="0.25">
      <c r="A76" s="1080"/>
      <c r="B76" s="1076" t="s">
        <v>3777</v>
      </c>
      <c r="C76" s="1085">
        <v>23386613.800000001</v>
      </c>
    </row>
    <row r="77" spans="1:4" s="1046" customFormat="1" x14ac:dyDescent="0.25">
      <c r="A77" s="1080"/>
      <c r="B77" s="1079"/>
      <c r="C77" s="1077"/>
      <c r="D77" s="1045"/>
    </row>
    <row r="78" spans="1:4" s="1046" customFormat="1" x14ac:dyDescent="0.25">
      <c r="A78" s="1080"/>
      <c r="B78" s="1074" t="s">
        <v>3065</v>
      </c>
      <c r="C78" s="1084">
        <v>1715083195.9900031</v>
      </c>
    </row>
    <row r="79" spans="1:4" s="1046" customFormat="1" x14ac:dyDescent="0.25">
      <c r="A79" s="1080"/>
      <c r="B79" s="1075" t="s">
        <v>3778</v>
      </c>
      <c r="C79" s="1084">
        <v>259605859.54000041</v>
      </c>
    </row>
    <row r="80" spans="1:4" s="1046" customFormat="1" x14ac:dyDescent="0.25">
      <c r="A80" s="1080"/>
      <c r="B80" s="1076" t="s">
        <v>3779</v>
      </c>
      <c r="C80" s="1085">
        <v>220107349.63000003</v>
      </c>
    </row>
    <row r="81" spans="1:3" s="1046" customFormat="1" x14ac:dyDescent="0.25">
      <c r="A81" s="1080"/>
      <c r="B81" s="1078" t="s">
        <v>3780</v>
      </c>
      <c r="C81" s="1085">
        <v>262910.49</v>
      </c>
    </row>
    <row r="82" spans="1:3" s="1046" customFormat="1" x14ac:dyDescent="0.25">
      <c r="A82" s="1080"/>
      <c r="B82" s="1076" t="s">
        <v>3781</v>
      </c>
      <c r="C82" s="1085">
        <v>17401640.430000007</v>
      </c>
    </row>
    <row r="83" spans="1:3" s="1046" customFormat="1" x14ac:dyDescent="0.25">
      <c r="A83" s="1080"/>
      <c r="B83" s="1076" t="s">
        <v>3782</v>
      </c>
      <c r="C83" s="1085">
        <v>4799999.9999999981</v>
      </c>
    </row>
    <row r="84" spans="1:3" s="1046" customFormat="1" x14ac:dyDescent="0.25">
      <c r="A84" s="1080"/>
      <c r="B84" s="1076" t="s">
        <v>3783</v>
      </c>
      <c r="C84" s="1085">
        <v>5833958.9899999993</v>
      </c>
    </row>
    <row r="85" spans="1:3" s="1046" customFormat="1" ht="30" x14ac:dyDescent="0.25">
      <c r="A85" s="1080"/>
      <c r="B85" s="1076" t="s">
        <v>3784</v>
      </c>
      <c r="C85" s="1085">
        <v>11200000.000000002</v>
      </c>
    </row>
    <row r="86" spans="1:3" s="1046" customFormat="1" x14ac:dyDescent="0.25">
      <c r="A86" s="1080"/>
      <c r="B86" s="1076" t="s">
        <v>3785</v>
      </c>
      <c r="C86" s="1085">
        <v>0</v>
      </c>
    </row>
    <row r="87" spans="1:3" s="1046" customFormat="1" x14ac:dyDescent="0.25">
      <c r="A87" s="1080"/>
      <c r="B87" s="1075" t="s">
        <v>3786</v>
      </c>
      <c r="C87" s="1084">
        <v>174895836.87999988</v>
      </c>
    </row>
    <row r="88" spans="1:3" s="1046" customFormat="1" x14ac:dyDescent="0.25">
      <c r="A88" s="1080"/>
      <c r="B88" s="1076" t="s">
        <v>3787</v>
      </c>
      <c r="C88" s="1085">
        <v>28297144.319999989</v>
      </c>
    </row>
    <row r="89" spans="1:3" s="1046" customFormat="1" ht="30" x14ac:dyDescent="0.25">
      <c r="A89" s="1080"/>
      <c r="B89" s="1076" t="s">
        <v>3788</v>
      </c>
      <c r="C89" s="1085">
        <v>5401999.9999999991</v>
      </c>
    </row>
    <row r="90" spans="1:3" s="1046" customFormat="1" x14ac:dyDescent="0.25">
      <c r="A90" s="1080"/>
      <c r="B90" s="1078" t="s">
        <v>3789</v>
      </c>
      <c r="C90" s="1085">
        <v>0</v>
      </c>
    </row>
    <row r="91" spans="1:3" s="1046" customFormat="1" x14ac:dyDescent="0.25">
      <c r="A91" s="1080"/>
      <c r="B91" s="1076" t="s">
        <v>3790</v>
      </c>
      <c r="C91" s="1085">
        <v>18631962.25</v>
      </c>
    </row>
    <row r="92" spans="1:3" s="1046" customFormat="1" x14ac:dyDescent="0.25">
      <c r="A92" s="1080"/>
      <c r="B92" s="1076" t="s">
        <v>3791</v>
      </c>
      <c r="C92" s="1085">
        <v>119051653.94</v>
      </c>
    </row>
    <row r="93" spans="1:3" s="1046" customFormat="1" x14ac:dyDescent="0.25">
      <c r="A93" s="1080"/>
      <c r="B93" s="1076" t="s">
        <v>3792</v>
      </c>
      <c r="C93" s="1085">
        <v>0</v>
      </c>
    </row>
    <row r="94" spans="1:3" s="1046" customFormat="1" x14ac:dyDescent="0.25">
      <c r="A94" s="1080"/>
      <c r="B94" s="1076" t="s">
        <v>3793</v>
      </c>
      <c r="C94" s="1085">
        <v>3513076.37</v>
      </c>
    </row>
    <row r="95" spans="1:3" s="1046" customFormat="1" x14ac:dyDescent="0.25">
      <c r="A95" s="1080"/>
      <c r="B95" s="1075" t="s">
        <v>3794</v>
      </c>
      <c r="C95" s="1084">
        <v>426190519.83999997</v>
      </c>
    </row>
    <row r="96" spans="1:3" s="1046" customFormat="1" x14ac:dyDescent="0.25">
      <c r="A96" s="1080"/>
      <c r="B96" s="1076" t="s">
        <v>3795</v>
      </c>
      <c r="C96" s="1085">
        <v>9469382.3100000005</v>
      </c>
    </row>
    <row r="97" spans="1:3" s="1046" customFormat="1" ht="30" x14ac:dyDescent="0.25">
      <c r="A97" s="1080"/>
      <c r="B97" s="1076" t="s">
        <v>3796</v>
      </c>
      <c r="C97" s="1085">
        <v>19229739.09</v>
      </c>
    </row>
    <row r="98" spans="1:3" s="1046" customFormat="1" ht="30" x14ac:dyDescent="0.25">
      <c r="A98" s="1080"/>
      <c r="B98" s="1076" t="s">
        <v>3797</v>
      </c>
      <c r="C98" s="1085">
        <v>14292840.030000001</v>
      </c>
    </row>
    <row r="99" spans="1:3" s="1046" customFormat="1" x14ac:dyDescent="0.25">
      <c r="A99" s="1080"/>
      <c r="B99" s="1076" t="s">
        <v>3798</v>
      </c>
      <c r="C99" s="1085">
        <v>4416061.7300000004</v>
      </c>
    </row>
    <row r="100" spans="1:3" s="1046" customFormat="1" ht="30" x14ac:dyDescent="0.25">
      <c r="A100" s="1080"/>
      <c r="B100" s="1076" t="s">
        <v>3799</v>
      </c>
      <c r="C100" s="1085">
        <v>8872436.1399999987</v>
      </c>
    </row>
    <row r="101" spans="1:3" s="1046" customFormat="1" x14ac:dyDescent="0.25">
      <c r="A101" s="1080"/>
      <c r="B101" s="1076" t="s">
        <v>3800</v>
      </c>
      <c r="C101" s="1085">
        <v>0</v>
      </c>
    </row>
    <row r="102" spans="1:3" s="1046" customFormat="1" x14ac:dyDescent="0.25">
      <c r="A102" s="1080"/>
      <c r="B102" s="1076" t="s">
        <v>3801</v>
      </c>
      <c r="C102" s="1085">
        <v>369910060.54000002</v>
      </c>
    </row>
    <row r="103" spans="1:3" s="1046" customFormat="1" x14ac:dyDescent="0.25">
      <c r="A103" s="1080"/>
      <c r="B103" s="1075" t="s">
        <v>3802</v>
      </c>
      <c r="C103" s="1084">
        <v>108620998.52999996</v>
      </c>
    </row>
    <row r="104" spans="1:3" s="1046" customFormat="1" x14ac:dyDescent="0.25">
      <c r="A104" s="1080"/>
      <c r="B104" s="1076" t="s">
        <v>3803</v>
      </c>
      <c r="C104" s="1085">
        <v>20274067.52</v>
      </c>
    </row>
    <row r="105" spans="1:3" s="1046" customFormat="1" x14ac:dyDescent="0.25">
      <c r="A105" s="1080"/>
      <c r="B105" s="1076" t="s">
        <v>3804</v>
      </c>
      <c r="C105" s="1085">
        <v>2445957.5100000002</v>
      </c>
    </row>
    <row r="106" spans="1:3" s="1046" customFormat="1" x14ac:dyDescent="0.25">
      <c r="A106" s="1080"/>
      <c r="B106" s="1076" t="s">
        <v>3805</v>
      </c>
      <c r="C106" s="1085">
        <v>69400000</v>
      </c>
    </row>
    <row r="107" spans="1:3" s="1046" customFormat="1" x14ac:dyDescent="0.25">
      <c r="A107" s="1080"/>
      <c r="B107" s="1076" t="s">
        <v>3806</v>
      </c>
      <c r="C107" s="1085">
        <v>297950.44</v>
      </c>
    </row>
    <row r="108" spans="1:3" s="1046" customFormat="1" x14ac:dyDescent="0.25">
      <c r="A108" s="1080"/>
      <c r="B108" s="1076" t="s">
        <v>3807</v>
      </c>
      <c r="C108" s="1085">
        <v>11698522.560000001</v>
      </c>
    </row>
    <row r="109" spans="1:3" s="1046" customFormat="1" x14ac:dyDescent="0.25">
      <c r="A109" s="1080"/>
      <c r="B109" s="1076" t="s">
        <v>3808</v>
      </c>
      <c r="C109" s="1085">
        <v>4504500.5</v>
      </c>
    </row>
    <row r="110" spans="1:3" s="1046" customFormat="1" x14ac:dyDescent="0.25">
      <c r="A110" s="1080"/>
      <c r="B110" s="1075" t="s">
        <v>3809</v>
      </c>
      <c r="C110" s="1084">
        <v>506383404.76999998</v>
      </c>
    </row>
    <row r="111" spans="1:3" s="1046" customFormat="1" x14ac:dyDescent="0.25">
      <c r="A111" s="1080"/>
      <c r="B111" s="1076" t="s">
        <v>3810</v>
      </c>
      <c r="C111" s="1085">
        <v>20000000.000000004</v>
      </c>
    </row>
    <row r="112" spans="1:3" s="1046" customFormat="1" ht="30" x14ac:dyDescent="0.25">
      <c r="A112" s="1080"/>
      <c r="B112" s="1076" t="s">
        <v>3811</v>
      </c>
      <c r="C112" s="1085">
        <v>2397796.7200000002</v>
      </c>
    </row>
    <row r="113" spans="1:3" s="1046" customFormat="1" ht="30" x14ac:dyDescent="0.25">
      <c r="A113" s="1080"/>
      <c r="B113" s="1076" t="s">
        <v>3812</v>
      </c>
      <c r="C113" s="1085">
        <v>24207000</v>
      </c>
    </row>
    <row r="114" spans="1:3" s="1046" customFormat="1" ht="30" x14ac:dyDescent="0.25">
      <c r="A114" s="1080"/>
      <c r="B114" s="1076" t="s">
        <v>3813</v>
      </c>
      <c r="C114" s="1085">
        <v>511517.62000000005</v>
      </c>
    </row>
    <row r="115" spans="1:3" s="1046" customFormat="1" x14ac:dyDescent="0.25">
      <c r="A115" s="1080"/>
      <c r="B115" s="1076" t="s">
        <v>3814</v>
      </c>
      <c r="C115" s="1085">
        <v>61300000</v>
      </c>
    </row>
    <row r="116" spans="1:3" s="1046" customFormat="1" x14ac:dyDescent="0.25">
      <c r="A116" s="1080"/>
      <c r="B116" s="1076" t="s">
        <v>3815</v>
      </c>
      <c r="C116" s="1085">
        <v>0</v>
      </c>
    </row>
    <row r="117" spans="1:3" s="1046" customFormat="1" ht="30" x14ac:dyDescent="0.25">
      <c r="A117" s="1080"/>
      <c r="B117" s="1076" t="s">
        <v>3816</v>
      </c>
      <c r="C117" s="1085">
        <v>24258159.710000012</v>
      </c>
    </row>
    <row r="118" spans="1:3" s="1046" customFormat="1" x14ac:dyDescent="0.25">
      <c r="A118" s="1080"/>
      <c r="B118" s="1076" t="s">
        <v>3817</v>
      </c>
      <c r="C118" s="1085">
        <v>286360000</v>
      </c>
    </row>
    <row r="119" spans="1:3" s="1046" customFormat="1" x14ac:dyDescent="0.25">
      <c r="A119" s="1080"/>
      <c r="B119" s="1076" t="s">
        <v>3818</v>
      </c>
      <c r="C119" s="1085">
        <v>87348930.720000029</v>
      </c>
    </row>
    <row r="120" spans="1:3" s="1046" customFormat="1" x14ac:dyDescent="0.25">
      <c r="A120" s="1080"/>
      <c r="B120" s="1075" t="s">
        <v>3819</v>
      </c>
      <c r="C120" s="1084">
        <v>102020204.12</v>
      </c>
    </row>
    <row r="121" spans="1:3" s="1046" customFormat="1" ht="30" x14ac:dyDescent="0.25">
      <c r="A121" s="1080"/>
      <c r="B121" s="1076" t="s">
        <v>3820</v>
      </c>
      <c r="C121" s="1085">
        <v>81064221.950000003</v>
      </c>
    </row>
    <row r="122" spans="1:3" s="1046" customFormat="1" ht="30" x14ac:dyDescent="0.25">
      <c r="A122" s="1080"/>
      <c r="B122" s="1076" t="s">
        <v>3821</v>
      </c>
      <c r="C122" s="1085">
        <v>6041203.0199999996</v>
      </c>
    </row>
    <row r="123" spans="1:3" s="1046" customFormat="1" ht="30" x14ac:dyDescent="0.25">
      <c r="A123" s="1080"/>
      <c r="B123" s="1076" t="s">
        <v>3822</v>
      </c>
      <c r="C123" s="1085">
        <v>14406453.15</v>
      </c>
    </row>
    <row r="124" spans="1:3" s="1046" customFormat="1" x14ac:dyDescent="0.25">
      <c r="A124" s="1080"/>
      <c r="B124" s="1076" t="s">
        <v>3823</v>
      </c>
      <c r="C124" s="1085">
        <v>508326</v>
      </c>
    </row>
    <row r="125" spans="1:3" s="1046" customFormat="1" x14ac:dyDescent="0.25">
      <c r="A125" s="1080"/>
      <c r="B125" s="1075" t="s">
        <v>3824</v>
      </c>
      <c r="C125" s="1084">
        <v>1684436.98</v>
      </c>
    </row>
    <row r="126" spans="1:3" s="1046" customFormat="1" x14ac:dyDescent="0.25">
      <c r="A126" s="1080"/>
      <c r="B126" s="1076" t="s">
        <v>3825</v>
      </c>
      <c r="C126" s="1085">
        <v>1051271.1499999999</v>
      </c>
    </row>
    <row r="127" spans="1:3" s="1046" customFormat="1" x14ac:dyDescent="0.25">
      <c r="A127" s="1080"/>
      <c r="B127" s="1076" t="s">
        <v>3826</v>
      </c>
      <c r="C127" s="1085">
        <v>66524.7</v>
      </c>
    </row>
    <row r="128" spans="1:3" s="1046" customFormat="1" x14ac:dyDescent="0.25">
      <c r="A128" s="1080"/>
      <c r="B128" s="1076" t="s">
        <v>3827</v>
      </c>
      <c r="C128" s="1085">
        <v>566641.13</v>
      </c>
    </row>
    <row r="129" spans="1:4" s="1046" customFormat="1" x14ac:dyDescent="0.25">
      <c r="A129" s="1080"/>
      <c r="B129" s="1076" t="s">
        <v>3828</v>
      </c>
      <c r="C129" s="1085">
        <v>0</v>
      </c>
    </row>
    <row r="130" spans="1:4" s="1046" customFormat="1" x14ac:dyDescent="0.25">
      <c r="A130" s="1080"/>
      <c r="B130" s="1075" t="s">
        <v>3829</v>
      </c>
      <c r="C130" s="1084">
        <v>16305256.530000003</v>
      </c>
    </row>
    <row r="131" spans="1:4" s="1046" customFormat="1" x14ac:dyDescent="0.25">
      <c r="A131" s="1080"/>
      <c r="B131" s="1076" t="s">
        <v>3830</v>
      </c>
      <c r="C131" s="1085">
        <v>16199660.230000002</v>
      </c>
    </row>
    <row r="132" spans="1:4" s="1046" customFormat="1" x14ac:dyDescent="0.25">
      <c r="A132" s="1080"/>
      <c r="B132" s="1076" t="s">
        <v>3831</v>
      </c>
      <c r="C132" s="1085">
        <v>83200</v>
      </c>
    </row>
    <row r="133" spans="1:4" s="1046" customFormat="1" x14ac:dyDescent="0.25">
      <c r="A133" s="1080"/>
      <c r="B133" s="1076" t="s">
        <v>3832</v>
      </c>
      <c r="C133" s="1085">
        <v>22396.3</v>
      </c>
    </row>
    <row r="134" spans="1:4" s="1046" customFormat="1" x14ac:dyDescent="0.25">
      <c r="A134" s="1080"/>
      <c r="B134" s="1075" t="s">
        <v>3833</v>
      </c>
      <c r="C134" s="1084">
        <v>119376678.80000003</v>
      </c>
    </row>
    <row r="135" spans="1:4" s="1046" customFormat="1" x14ac:dyDescent="0.25">
      <c r="A135" s="1080"/>
      <c r="B135" s="1076" t="s">
        <v>3834</v>
      </c>
      <c r="C135" s="1085">
        <v>20800</v>
      </c>
    </row>
    <row r="136" spans="1:4" s="1046" customFormat="1" x14ac:dyDescent="0.25">
      <c r="A136" s="1080"/>
      <c r="B136" s="1076" t="s">
        <v>3835</v>
      </c>
      <c r="C136" s="1085">
        <v>5543433.0799999991</v>
      </c>
    </row>
    <row r="137" spans="1:4" s="1046" customFormat="1" x14ac:dyDescent="0.25">
      <c r="A137" s="1080"/>
      <c r="B137" s="1076" t="s">
        <v>3836</v>
      </c>
      <c r="C137" s="1085">
        <v>30278176.100000005</v>
      </c>
    </row>
    <row r="138" spans="1:4" s="1046" customFormat="1" x14ac:dyDescent="0.25">
      <c r="A138" s="1080"/>
      <c r="B138" s="1076" t="s">
        <v>3837</v>
      </c>
      <c r="C138" s="1085">
        <v>5244006.75</v>
      </c>
    </row>
    <row r="139" spans="1:4" s="1046" customFormat="1" x14ac:dyDescent="0.25">
      <c r="A139" s="1080"/>
      <c r="B139" s="1076" t="s">
        <v>3838</v>
      </c>
      <c r="C139" s="1085">
        <v>0</v>
      </c>
    </row>
    <row r="140" spans="1:4" s="1046" customFormat="1" ht="30" x14ac:dyDescent="0.25">
      <c r="A140" s="1080"/>
      <c r="B140" s="1076" t="s">
        <v>3839</v>
      </c>
      <c r="C140" s="1085">
        <v>44838830.429999992</v>
      </c>
    </row>
    <row r="141" spans="1:4" s="1046" customFormat="1" x14ac:dyDescent="0.25">
      <c r="A141" s="1080"/>
      <c r="B141" s="1076" t="s">
        <v>3833</v>
      </c>
      <c r="C141" s="1085">
        <v>33451432.440000005</v>
      </c>
    </row>
    <row r="142" spans="1:4" s="1046" customFormat="1" x14ac:dyDescent="0.25">
      <c r="A142" s="1080"/>
      <c r="B142" s="1080"/>
      <c r="C142" s="1077"/>
      <c r="D142" s="1045"/>
    </row>
    <row r="143" spans="1:4" s="1046" customFormat="1" x14ac:dyDescent="0.25">
      <c r="A143" s="1080"/>
      <c r="B143" s="1074" t="s">
        <v>3892</v>
      </c>
      <c r="C143" s="1084">
        <v>768154262.3599999</v>
      </c>
    </row>
    <row r="144" spans="1:4" s="1046" customFormat="1" x14ac:dyDescent="0.25">
      <c r="A144" s="1080"/>
      <c r="B144" s="1075" t="s">
        <v>3840</v>
      </c>
      <c r="C144" s="1084">
        <v>37505439.609999999</v>
      </c>
    </row>
    <row r="145" spans="1:4" s="1046" customFormat="1" ht="30" x14ac:dyDescent="0.25">
      <c r="A145" s="1080"/>
      <c r="B145" s="1076" t="s">
        <v>3841</v>
      </c>
      <c r="C145" s="1085">
        <v>37505439.609999999</v>
      </c>
    </row>
    <row r="146" spans="1:4" s="1046" customFormat="1" x14ac:dyDescent="0.25">
      <c r="A146" s="1080"/>
      <c r="B146" s="1075" t="s">
        <v>3842</v>
      </c>
      <c r="C146" s="1084">
        <v>9999999.9999999981</v>
      </c>
    </row>
    <row r="147" spans="1:4" s="1046" customFormat="1" x14ac:dyDescent="0.25">
      <c r="A147" s="1080"/>
      <c r="B147" s="1076" t="s">
        <v>3843</v>
      </c>
      <c r="C147" s="1085">
        <v>9999999.9999999981</v>
      </c>
    </row>
    <row r="148" spans="1:4" s="1046" customFormat="1" x14ac:dyDescent="0.25">
      <c r="A148" s="1080"/>
      <c r="B148" s="1075" t="s">
        <v>3844</v>
      </c>
      <c r="C148" s="1084">
        <v>68007950.950000003</v>
      </c>
    </row>
    <row r="149" spans="1:4" s="1046" customFormat="1" x14ac:dyDescent="0.25">
      <c r="A149" s="1080"/>
      <c r="B149" s="1076" t="s">
        <v>3686</v>
      </c>
      <c r="C149" s="1085">
        <v>43443894.32</v>
      </c>
    </row>
    <row r="150" spans="1:4" s="1046" customFormat="1" x14ac:dyDescent="0.25">
      <c r="A150" s="1080"/>
      <c r="B150" s="1076" t="s">
        <v>3687</v>
      </c>
      <c r="C150" s="1085">
        <v>24564056.630000003</v>
      </c>
    </row>
    <row r="151" spans="1:4" s="1046" customFormat="1" x14ac:dyDescent="0.25">
      <c r="A151" s="1080"/>
      <c r="B151" s="1076" t="s">
        <v>3845</v>
      </c>
      <c r="C151" s="1085">
        <v>0</v>
      </c>
    </row>
    <row r="152" spans="1:4" s="1046" customFormat="1" x14ac:dyDescent="0.25">
      <c r="A152" s="1080"/>
      <c r="B152" s="1075" t="s">
        <v>3668</v>
      </c>
      <c r="C152" s="1084">
        <v>512640871.80000001</v>
      </c>
    </row>
    <row r="153" spans="1:4" s="1046" customFormat="1" x14ac:dyDescent="0.25">
      <c r="A153" s="1080"/>
      <c r="B153" s="1076" t="s">
        <v>3681</v>
      </c>
      <c r="C153" s="1085">
        <v>107380354.92999998</v>
      </c>
    </row>
    <row r="154" spans="1:4" s="1046" customFormat="1" x14ac:dyDescent="0.25">
      <c r="A154" s="1080"/>
      <c r="B154" s="1076" t="s">
        <v>3682</v>
      </c>
      <c r="C154" s="1085">
        <v>389620716.30000001</v>
      </c>
    </row>
    <row r="155" spans="1:4" s="1046" customFormat="1" x14ac:dyDescent="0.25">
      <c r="A155" s="1080"/>
      <c r="B155" s="1076" t="s">
        <v>3683</v>
      </c>
      <c r="C155" s="1085">
        <v>15639800.57</v>
      </c>
    </row>
    <row r="156" spans="1:4" s="1046" customFormat="1" x14ac:dyDescent="0.25">
      <c r="A156" s="1080"/>
      <c r="B156" s="1075" t="s">
        <v>3846</v>
      </c>
      <c r="C156" s="1084">
        <v>140000000</v>
      </c>
    </row>
    <row r="157" spans="1:4" s="1046" customFormat="1" ht="30" x14ac:dyDescent="0.25">
      <c r="A157" s="1080"/>
      <c r="B157" s="1076" t="s">
        <v>3847</v>
      </c>
      <c r="C157" s="1085">
        <v>140000000</v>
      </c>
    </row>
    <row r="158" spans="1:4" s="1046" customFormat="1" x14ac:dyDescent="0.25">
      <c r="A158" s="1080"/>
      <c r="B158" s="1076" t="s">
        <v>3848</v>
      </c>
      <c r="C158" s="1085">
        <v>0</v>
      </c>
    </row>
    <row r="159" spans="1:4" s="1046" customFormat="1" x14ac:dyDescent="0.25">
      <c r="A159" s="1080"/>
      <c r="B159" s="1080"/>
      <c r="C159" s="1077"/>
      <c r="D159" s="1045"/>
    </row>
    <row r="160" spans="1:4" s="1046" customFormat="1" x14ac:dyDescent="0.25">
      <c r="A160" s="1080"/>
      <c r="B160" s="1074" t="s">
        <v>3893</v>
      </c>
      <c r="C160" s="1084">
        <v>129226993.88999999</v>
      </c>
    </row>
    <row r="161" spans="1:3" s="1046" customFormat="1" x14ac:dyDescent="0.25">
      <c r="A161" s="1080"/>
      <c r="B161" s="1075" t="s">
        <v>3849</v>
      </c>
      <c r="C161" s="1084">
        <v>6800000.0000000019</v>
      </c>
    </row>
    <row r="162" spans="1:3" s="1046" customFormat="1" x14ac:dyDescent="0.25">
      <c r="A162" s="1080"/>
      <c r="B162" s="1076" t="s">
        <v>3850</v>
      </c>
      <c r="C162" s="1085">
        <v>2000000</v>
      </c>
    </row>
    <row r="163" spans="1:3" s="1046" customFormat="1" x14ac:dyDescent="0.25">
      <c r="A163" s="1080"/>
      <c r="B163" s="1076" t="s">
        <v>3851</v>
      </c>
      <c r="C163" s="1085">
        <v>0</v>
      </c>
    </row>
    <row r="164" spans="1:3" s="1046" customFormat="1" x14ac:dyDescent="0.25">
      <c r="A164" s="1080"/>
      <c r="B164" s="1076" t="s">
        <v>3852</v>
      </c>
      <c r="C164" s="1085">
        <v>3999999.9999999995</v>
      </c>
    </row>
    <row r="165" spans="1:3" s="1046" customFormat="1" x14ac:dyDescent="0.25">
      <c r="A165" s="1080"/>
      <c r="B165" s="1076" t="s">
        <v>3853</v>
      </c>
      <c r="C165" s="1085">
        <v>800000</v>
      </c>
    </row>
    <row r="166" spans="1:3" s="1046" customFormat="1" x14ac:dyDescent="0.25">
      <c r="A166" s="1080"/>
      <c r="B166" s="1075" t="s">
        <v>3854</v>
      </c>
      <c r="C166" s="1084">
        <v>51057969.24000001</v>
      </c>
    </row>
    <row r="167" spans="1:3" s="1046" customFormat="1" x14ac:dyDescent="0.25">
      <c r="A167" s="1080"/>
      <c r="B167" s="1076" t="s">
        <v>3855</v>
      </c>
      <c r="C167" s="1085">
        <v>1000000</v>
      </c>
    </row>
    <row r="168" spans="1:3" s="1046" customFormat="1" x14ac:dyDescent="0.25">
      <c r="A168" s="1080"/>
      <c r="B168" s="1076" t="s">
        <v>3856</v>
      </c>
      <c r="C168" s="1085">
        <v>57969.24</v>
      </c>
    </row>
    <row r="169" spans="1:3" s="1046" customFormat="1" x14ac:dyDescent="0.25">
      <c r="A169" s="1080"/>
      <c r="B169" s="1076" t="s">
        <v>3857</v>
      </c>
      <c r="C169" s="1085">
        <v>50000000.000000007</v>
      </c>
    </row>
    <row r="170" spans="1:3" s="1046" customFormat="1" x14ac:dyDescent="0.25">
      <c r="A170" s="1080"/>
      <c r="B170" s="1075" t="s">
        <v>3858</v>
      </c>
      <c r="C170" s="1084">
        <v>600000</v>
      </c>
    </row>
    <row r="171" spans="1:3" s="1046" customFormat="1" x14ac:dyDescent="0.25">
      <c r="A171" s="1080"/>
      <c r="B171" s="1076" t="s">
        <v>3859</v>
      </c>
      <c r="C171" s="1085">
        <v>0</v>
      </c>
    </row>
    <row r="172" spans="1:3" s="1046" customFormat="1" x14ac:dyDescent="0.25">
      <c r="A172" s="1080"/>
      <c r="B172" s="1076" t="s">
        <v>3860</v>
      </c>
      <c r="C172" s="1085">
        <v>600000</v>
      </c>
    </row>
    <row r="173" spans="1:3" s="1046" customFormat="1" x14ac:dyDescent="0.25">
      <c r="A173" s="1080"/>
      <c r="B173" s="1075" t="s">
        <v>3861</v>
      </c>
      <c r="C173" s="1084">
        <v>2512753.73</v>
      </c>
    </row>
    <row r="174" spans="1:3" s="1046" customFormat="1" x14ac:dyDescent="0.25">
      <c r="A174" s="1080"/>
      <c r="B174" s="1076" t="s">
        <v>3862</v>
      </c>
      <c r="C174" s="1085">
        <v>2512753.73</v>
      </c>
    </row>
    <row r="175" spans="1:3" s="1046" customFormat="1" x14ac:dyDescent="0.25">
      <c r="A175" s="1080"/>
      <c r="B175" s="1076" t="s">
        <v>3863</v>
      </c>
      <c r="C175" s="1085">
        <v>0</v>
      </c>
    </row>
    <row r="176" spans="1:3" s="1046" customFormat="1" x14ac:dyDescent="0.25">
      <c r="A176" s="1080"/>
      <c r="B176" s="1076" t="s">
        <v>3864</v>
      </c>
      <c r="C176" s="1085">
        <v>0</v>
      </c>
    </row>
    <row r="177" spans="1:4" s="1046" customFormat="1" x14ac:dyDescent="0.25">
      <c r="A177" s="1080"/>
      <c r="B177" s="1075" t="s">
        <v>3865</v>
      </c>
      <c r="C177" s="1084">
        <v>50000000</v>
      </c>
    </row>
    <row r="178" spans="1:4" s="1046" customFormat="1" x14ac:dyDescent="0.25">
      <c r="A178" s="1080"/>
      <c r="B178" s="1076" t="s">
        <v>3865</v>
      </c>
      <c r="C178" s="1085">
        <v>50000000</v>
      </c>
    </row>
    <row r="179" spans="1:4" s="1046" customFormat="1" x14ac:dyDescent="0.25">
      <c r="A179" s="1080"/>
      <c r="B179" s="1075" t="s">
        <v>3866</v>
      </c>
      <c r="C179" s="1084">
        <v>17187475.919999998</v>
      </c>
    </row>
    <row r="180" spans="1:4" s="1046" customFormat="1" x14ac:dyDescent="0.25">
      <c r="A180" s="1080"/>
      <c r="B180" s="1076" t="s">
        <v>3867</v>
      </c>
      <c r="C180" s="1085">
        <v>155079.15</v>
      </c>
    </row>
    <row r="181" spans="1:4" s="1046" customFormat="1" x14ac:dyDescent="0.25">
      <c r="A181" s="1080"/>
      <c r="B181" s="1076" t="s">
        <v>3868</v>
      </c>
      <c r="C181" s="1085">
        <v>0</v>
      </c>
    </row>
    <row r="182" spans="1:4" s="1046" customFormat="1" ht="30" x14ac:dyDescent="0.25">
      <c r="A182" s="1080"/>
      <c r="B182" s="1076" t="s">
        <v>3869</v>
      </c>
      <c r="C182" s="1085">
        <v>3071339.33</v>
      </c>
    </row>
    <row r="183" spans="1:4" s="1046" customFormat="1" x14ac:dyDescent="0.25">
      <c r="A183" s="1080"/>
      <c r="B183" s="1076" t="s">
        <v>3870</v>
      </c>
      <c r="C183" s="1085">
        <v>1062458.1299999999</v>
      </c>
    </row>
    <row r="184" spans="1:4" s="1046" customFormat="1" x14ac:dyDescent="0.25">
      <c r="A184" s="1080"/>
      <c r="B184" s="1076" t="s">
        <v>3871</v>
      </c>
      <c r="C184" s="1085">
        <v>1081928.1300000001</v>
      </c>
    </row>
    <row r="185" spans="1:4" s="1046" customFormat="1" x14ac:dyDescent="0.25">
      <c r="A185" s="1080"/>
      <c r="B185" s="1076" t="s">
        <v>3872</v>
      </c>
      <c r="C185" s="1085">
        <v>6645526.2300000023</v>
      </c>
    </row>
    <row r="186" spans="1:4" s="1046" customFormat="1" x14ac:dyDescent="0.25">
      <c r="A186" s="1080"/>
      <c r="B186" s="1076" t="s">
        <v>3873</v>
      </c>
      <c r="C186" s="1085">
        <v>5171144.95</v>
      </c>
    </row>
    <row r="187" spans="1:4" s="1046" customFormat="1" x14ac:dyDescent="0.25">
      <c r="A187" s="1080"/>
      <c r="B187" s="1075" t="s">
        <v>3874</v>
      </c>
      <c r="C187" s="1084">
        <v>1068795</v>
      </c>
    </row>
    <row r="188" spans="1:4" s="1046" customFormat="1" x14ac:dyDescent="0.25">
      <c r="A188" s="1080"/>
      <c r="B188" s="1076" t="s">
        <v>3875</v>
      </c>
      <c r="C188" s="1085">
        <v>1068795</v>
      </c>
    </row>
    <row r="189" spans="1:4" s="1046" customFormat="1" x14ac:dyDescent="0.25">
      <c r="A189" s="1080"/>
      <c r="B189" s="1080"/>
      <c r="C189" s="1077"/>
      <c r="D189" s="1045"/>
    </row>
    <row r="190" spans="1:4" s="1046" customFormat="1" x14ac:dyDescent="0.25">
      <c r="A190" s="1080"/>
      <c r="B190" s="1074" t="s">
        <v>3894</v>
      </c>
      <c r="C190" s="1084">
        <v>653600209.31999993</v>
      </c>
    </row>
    <row r="191" spans="1:4" s="1046" customFormat="1" x14ac:dyDescent="0.25">
      <c r="A191" s="1080"/>
      <c r="B191" s="1075" t="s">
        <v>3876</v>
      </c>
      <c r="C191" s="1084">
        <v>628858415.71999991</v>
      </c>
    </row>
    <row r="192" spans="1:4" s="1046" customFormat="1" x14ac:dyDescent="0.25">
      <c r="A192" s="1080"/>
      <c r="B192" s="1076" t="s">
        <v>3877</v>
      </c>
      <c r="C192" s="1085">
        <v>130697233.89</v>
      </c>
    </row>
    <row r="193" spans="1:4" s="1046" customFormat="1" x14ac:dyDescent="0.25">
      <c r="A193" s="1080"/>
      <c r="B193" s="1076" t="s">
        <v>3878</v>
      </c>
      <c r="C193" s="1085">
        <v>26313310.590000004</v>
      </c>
    </row>
    <row r="194" spans="1:4" s="1046" customFormat="1" x14ac:dyDescent="0.25">
      <c r="A194" s="1080"/>
      <c r="B194" s="1076" t="s">
        <v>3879</v>
      </c>
      <c r="C194" s="1085">
        <v>17256181.91</v>
      </c>
    </row>
    <row r="195" spans="1:4" s="1046" customFormat="1" x14ac:dyDescent="0.25">
      <c r="A195" s="1080"/>
      <c r="B195" s="1076" t="s">
        <v>3880</v>
      </c>
      <c r="C195" s="1085">
        <v>454591689.32999998</v>
      </c>
    </row>
    <row r="196" spans="1:4" s="1046" customFormat="1" x14ac:dyDescent="0.25">
      <c r="A196" s="1080"/>
      <c r="B196" s="1075" t="s">
        <v>3881</v>
      </c>
      <c r="C196" s="1084">
        <v>1051792.2</v>
      </c>
    </row>
    <row r="197" spans="1:4" s="1046" customFormat="1" x14ac:dyDescent="0.25">
      <c r="A197" s="1080"/>
      <c r="B197" s="1076" t="s">
        <v>3878</v>
      </c>
      <c r="C197" s="1085">
        <v>1051792.2</v>
      </c>
    </row>
    <row r="198" spans="1:4" s="1046" customFormat="1" x14ac:dyDescent="0.25">
      <c r="A198" s="1080"/>
      <c r="B198" s="1075" t="s">
        <v>3882</v>
      </c>
      <c r="C198" s="1084">
        <v>23690001.399999995</v>
      </c>
    </row>
    <row r="199" spans="1:4" s="1046" customFormat="1" ht="30" x14ac:dyDescent="0.25">
      <c r="A199" s="1080"/>
      <c r="B199" s="1076" t="s">
        <v>3883</v>
      </c>
      <c r="C199" s="1085">
        <v>23690001.399999995</v>
      </c>
    </row>
    <row r="200" spans="1:4" s="1046" customFormat="1" x14ac:dyDescent="0.25">
      <c r="A200" s="1080"/>
      <c r="B200" s="1080"/>
      <c r="C200" s="1077"/>
      <c r="D200" s="1045"/>
    </row>
    <row r="201" spans="1:4" s="1046" customFormat="1" x14ac:dyDescent="0.25">
      <c r="A201" s="1080"/>
      <c r="B201" s="1074" t="s">
        <v>3165</v>
      </c>
      <c r="C201" s="1084">
        <v>25610276.499999996</v>
      </c>
    </row>
    <row r="202" spans="1:4" s="1046" customFormat="1" x14ac:dyDescent="0.25">
      <c r="A202" s="1080"/>
      <c r="B202" s="1075" t="s">
        <v>3635</v>
      </c>
      <c r="C202" s="1084">
        <v>25610276.499999996</v>
      </c>
    </row>
    <row r="203" spans="1:4" s="1046" customFormat="1" x14ac:dyDescent="0.25">
      <c r="A203" s="1080"/>
      <c r="B203" s="1078" t="s">
        <v>3884</v>
      </c>
      <c r="C203" s="1085">
        <v>25610276.499999996</v>
      </c>
    </row>
    <row r="204" spans="1:4" s="1046" customFormat="1" x14ac:dyDescent="0.25">
      <c r="A204" s="1080"/>
      <c r="B204" s="1081"/>
      <c r="C204" s="1077"/>
      <c r="D204" s="1045"/>
    </row>
    <row r="205" spans="1:4" s="1046" customFormat="1" x14ac:dyDescent="0.25">
      <c r="A205" s="1080"/>
      <c r="B205" s="1074" t="s">
        <v>3885</v>
      </c>
      <c r="C205" s="1084">
        <v>252063347.69000003</v>
      </c>
    </row>
    <row r="206" spans="1:4" s="1046" customFormat="1" x14ac:dyDescent="0.25">
      <c r="A206" s="1080"/>
      <c r="B206" s="1075" t="s">
        <v>3886</v>
      </c>
      <c r="C206" s="1084">
        <v>25744848.469999999</v>
      </c>
    </row>
    <row r="207" spans="1:4" s="1046" customFormat="1" x14ac:dyDescent="0.25">
      <c r="A207" s="1080"/>
      <c r="B207" s="1078" t="s">
        <v>3887</v>
      </c>
      <c r="C207" s="1085">
        <v>25744848.469999999</v>
      </c>
    </row>
    <row r="208" spans="1:4" s="1046" customFormat="1" x14ac:dyDescent="0.25">
      <c r="A208" s="1080"/>
      <c r="B208" s="1075" t="s">
        <v>3888</v>
      </c>
      <c r="C208" s="1084">
        <v>224718499.22000003</v>
      </c>
    </row>
    <row r="209" spans="1:3" s="1046" customFormat="1" x14ac:dyDescent="0.25">
      <c r="A209" s="1080"/>
      <c r="B209" s="1078" t="s">
        <v>3889</v>
      </c>
      <c r="C209" s="1085">
        <v>224718499.22000003</v>
      </c>
    </row>
    <row r="210" spans="1:3" s="1046" customFormat="1" x14ac:dyDescent="0.25">
      <c r="A210" s="1080"/>
      <c r="B210" s="1075" t="s">
        <v>3890</v>
      </c>
      <c r="C210" s="1084">
        <v>1600000.0000000002</v>
      </c>
    </row>
    <row r="211" spans="1:3" s="1046" customFormat="1" x14ac:dyDescent="0.25">
      <c r="A211" s="1080"/>
      <c r="B211" s="1078" t="s">
        <v>3891</v>
      </c>
      <c r="C211" s="1085">
        <v>1600000.0000000002</v>
      </c>
    </row>
    <row r="212" spans="1:3" s="1046" customFormat="1" x14ac:dyDescent="0.25">
      <c r="A212" s="1080"/>
      <c r="B212" s="1075" t="s">
        <v>3636</v>
      </c>
      <c r="C212" s="1084">
        <v>0</v>
      </c>
    </row>
    <row r="213" spans="1:3" s="1046" customFormat="1" x14ac:dyDescent="0.25">
      <c r="A213" s="1080"/>
      <c r="B213" s="1078" t="s">
        <v>3182</v>
      </c>
      <c r="C213" s="1085">
        <v>0</v>
      </c>
    </row>
    <row r="214" spans="1:3" s="1046" customFormat="1" x14ac:dyDescent="0.25">
      <c r="A214" s="1080"/>
      <c r="B214" s="1081"/>
      <c r="C214" s="1077"/>
    </row>
    <row r="215" spans="1:3" x14ac:dyDescent="0.25">
      <c r="C215" s="1047"/>
    </row>
    <row r="216" spans="1:3" x14ac:dyDescent="0.25">
      <c r="C216" s="1047"/>
    </row>
    <row r="217" spans="1:3" x14ac:dyDescent="0.25">
      <c r="C217" s="1047"/>
    </row>
    <row r="218" spans="1:3" x14ac:dyDescent="0.25">
      <c r="C218" s="1047"/>
    </row>
    <row r="219" spans="1:3" x14ac:dyDescent="0.25">
      <c r="C219" s="1047"/>
    </row>
    <row r="220" spans="1:3" x14ac:dyDescent="0.25">
      <c r="C220" s="1047"/>
    </row>
    <row r="221" spans="1:3" x14ac:dyDescent="0.25">
      <c r="C221" s="1047"/>
    </row>
    <row r="222" spans="1:3" x14ac:dyDescent="0.25">
      <c r="C222" s="1047"/>
    </row>
    <row r="223" spans="1:3" x14ac:dyDescent="0.25">
      <c r="C223" s="1047"/>
    </row>
    <row r="224" spans="1:3" x14ac:dyDescent="0.25">
      <c r="C224" s="1047"/>
    </row>
    <row r="225" spans="3:3" x14ac:dyDescent="0.25">
      <c r="C225" s="1047"/>
    </row>
    <row r="226" spans="3:3" x14ac:dyDescent="0.25">
      <c r="C226" s="1047"/>
    </row>
    <row r="227" spans="3:3" x14ac:dyDescent="0.25">
      <c r="C227" s="1047"/>
    </row>
    <row r="228" spans="3:3" x14ac:dyDescent="0.25">
      <c r="C228" s="1047"/>
    </row>
    <row r="229" spans="3:3" x14ac:dyDescent="0.25">
      <c r="C229" s="1047"/>
    </row>
    <row r="230" spans="3:3" x14ac:dyDescent="0.25">
      <c r="C230" s="1047"/>
    </row>
    <row r="231" spans="3:3" x14ac:dyDescent="0.25">
      <c r="C231" s="1047"/>
    </row>
    <row r="232" spans="3:3" x14ac:dyDescent="0.25">
      <c r="C232" s="1047"/>
    </row>
    <row r="233" spans="3:3" x14ac:dyDescent="0.25">
      <c r="C233" s="1047"/>
    </row>
    <row r="234" spans="3:3" x14ac:dyDescent="0.25">
      <c r="C234" s="1047"/>
    </row>
    <row r="235" spans="3:3" x14ac:dyDescent="0.25">
      <c r="C235" s="1047"/>
    </row>
    <row r="236" spans="3:3" x14ac:dyDescent="0.25">
      <c r="C236" s="1047"/>
    </row>
    <row r="237" spans="3:3" x14ac:dyDescent="0.25">
      <c r="C237" s="1047"/>
    </row>
    <row r="238" spans="3:3" x14ac:dyDescent="0.25">
      <c r="C238" s="1047"/>
    </row>
    <row r="239" spans="3:3" x14ac:dyDescent="0.25">
      <c r="C239" s="1047"/>
    </row>
    <row r="240" spans="3:3" x14ac:dyDescent="0.25">
      <c r="C240" s="1047"/>
    </row>
    <row r="241" spans="3:3" x14ac:dyDescent="0.25">
      <c r="C241" s="1047"/>
    </row>
    <row r="242" spans="3:3" x14ac:dyDescent="0.25">
      <c r="C242" s="1047"/>
    </row>
    <row r="243" spans="3:3" x14ac:dyDescent="0.25">
      <c r="C243" s="1047"/>
    </row>
    <row r="244" spans="3:3" x14ac:dyDescent="0.25">
      <c r="C244" s="1047"/>
    </row>
    <row r="245" spans="3:3" x14ac:dyDescent="0.25">
      <c r="C245" s="1047"/>
    </row>
    <row r="246" spans="3:3" x14ac:dyDescent="0.25">
      <c r="C246" s="1047"/>
    </row>
    <row r="247" spans="3:3" x14ac:dyDescent="0.25">
      <c r="C247" s="1047"/>
    </row>
    <row r="248" spans="3:3" x14ac:dyDescent="0.25">
      <c r="C248" s="1047"/>
    </row>
    <row r="249" spans="3:3" x14ac:dyDescent="0.25">
      <c r="C249" s="1047"/>
    </row>
    <row r="250" spans="3:3" x14ac:dyDescent="0.25">
      <c r="C250" s="1047"/>
    </row>
    <row r="251" spans="3:3" x14ac:dyDescent="0.25">
      <c r="C251" s="1047"/>
    </row>
    <row r="252" spans="3:3" x14ac:dyDescent="0.25">
      <c r="C252" s="1047"/>
    </row>
    <row r="253" spans="3:3" x14ac:dyDescent="0.25">
      <c r="C253" s="1047"/>
    </row>
    <row r="254" spans="3:3" x14ac:dyDescent="0.25">
      <c r="C254" s="1047"/>
    </row>
    <row r="255" spans="3:3" x14ac:dyDescent="0.25">
      <c r="C255" s="1047"/>
    </row>
    <row r="256" spans="3:3" x14ac:dyDescent="0.25">
      <c r="C256" s="1047"/>
    </row>
    <row r="257" spans="3:3" x14ac:dyDescent="0.25">
      <c r="C257" s="1047"/>
    </row>
    <row r="258" spans="3:3" x14ac:dyDescent="0.25">
      <c r="C258" s="1047"/>
    </row>
    <row r="259" spans="3:3" x14ac:dyDescent="0.25">
      <c r="C259" s="1047"/>
    </row>
    <row r="260" spans="3:3" x14ac:dyDescent="0.25">
      <c r="C260" s="1047"/>
    </row>
    <row r="261" spans="3:3" x14ac:dyDescent="0.25">
      <c r="C261" s="1047"/>
    </row>
    <row r="262" spans="3:3" x14ac:dyDescent="0.25">
      <c r="C262" s="1047"/>
    </row>
    <row r="263" spans="3:3" x14ac:dyDescent="0.25">
      <c r="C263" s="1047"/>
    </row>
    <row r="264" spans="3:3" x14ac:dyDescent="0.25">
      <c r="C264" s="1047"/>
    </row>
    <row r="265" spans="3:3" x14ac:dyDescent="0.25">
      <c r="C265" s="1047"/>
    </row>
    <row r="266" spans="3:3" x14ac:dyDescent="0.25">
      <c r="C266" s="1047"/>
    </row>
    <row r="267" spans="3:3" x14ac:dyDescent="0.25">
      <c r="C267" s="1047"/>
    </row>
    <row r="268" spans="3:3" x14ac:dyDescent="0.25">
      <c r="C268" s="1047"/>
    </row>
    <row r="269" spans="3:3" x14ac:dyDescent="0.25">
      <c r="C269" s="1047"/>
    </row>
    <row r="270" spans="3:3" x14ac:dyDescent="0.25">
      <c r="C270" s="1047"/>
    </row>
    <row r="271" spans="3:3" x14ac:dyDescent="0.25">
      <c r="C271" s="1047"/>
    </row>
    <row r="272" spans="3:3" x14ac:dyDescent="0.25">
      <c r="C272" s="1047"/>
    </row>
    <row r="273" spans="3:3" x14ac:dyDescent="0.25">
      <c r="C273" s="1047"/>
    </row>
    <row r="274" spans="3:3" x14ac:dyDescent="0.25">
      <c r="C274" s="1047"/>
    </row>
    <row r="275" spans="3:3" x14ac:dyDescent="0.25">
      <c r="C275" s="1047"/>
    </row>
    <row r="276" spans="3:3" x14ac:dyDescent="0.25">
      <c r="C276" s="1047"/>
    </row>
    <row r="277" spans="3:3" x14ac:dyDescent="0.25">
      <c r="C277" s="1047"/>
    </row>
    <row r="278" spans="3:3" x14ac:dyDescent="0.25">
      <c r="C278" s="1047"/>
    </row>
    <row r="279" spans="3:3" x14ac:dyDescent="0.25">
      <c r="C279" s="1047"/>
    </row>
    <row r="280" spans="3:3" x14ac:dyDescent="0.25">
      <c r="C280" s="1047"/>
    </row>
    <row r="281" spans="3:3" x14ac:dyDescent="0.25">
      <c r="C281" s="1047"/>
    </row>
    <row r="282" spans="3:3" x14ac:dyDescent="0.25">
      <c r="C282" s="1047"/>
    </row>
    <row r="283" spans="3:3" x14ac:dyDescent="0.25">
      <c r="C283" s="1047"/>
    </row>
    <row r="284" spans="3:3" x14ac:dyDescent="0.25">
      <c r="C284" s="1047"/>
    </row>
    <row r="285" spans="3:3" x14ac:dyDescent="0.25">
      <c r="C285" s="1047"/>
    </row>
    <row r="286" spans="3:3" x14ac:dyDescent="0.25">
      <c r="C286" s="1047"/>
    </row>
    <row r="287" spans="3:3" x14ac:dyDescent="0.25">
      <c r="C287" s="1047"/>
    </row>
    <row r="288" spans="3:3" x14ac:dyDescent="0.25">
      <c r="C288" s="1047"/>
    </row>
    <row r="289" spans="3:3" x14ac:dyDescent="0.25">
      <c r="C289" s="1047"/>
    </row>
    <row r="290" spans="3:3" x14ac:dyDescent="0.25">
      <c r="C290" s="1047"/>
    </row>
    <row r="291" spans="3:3" x14ac:dyDescent="0.25">
      <c r="C291" s="1047"/>
    </row>
    <row r="292" spans="3:3" x14ac:dyDescent="0.25">
      <c r="C292" s="1047"/>
    </row>
    <row r="293" spans="3:3" x14ac:dyDescent="0.25">
      <c r="C293" s="1047"/>
    </row>
    <row r="294" spans="3:3" x14ac:dyDescent="0.25">
      <c r="C294" s="1047"/>
    </row>
    <row r="295" spans="3:3" x14ac:dyDescent="0.25">
      <c r="C295" s="1047"/>
    </row>
    <row r="296" spans="3:3" x14ac:dyDescent="0.25">
      <c r="C296" s="1047"/>
    </row>
    <row r="297" spans="3:3" x14ac:dyDescent="0.25">
      <c r="C297" s="1047"/>
    </row>
    <row r="298" spans="3:3" x14ac:dyDescent="0.25">
      <c r="C298" s="1047"/>
    </row>
    <row r="299" spans="3:3" x14ac:dyDescent="0.25">
      <c r="C299" s="1047"/>
    </row>
    <row r="300" spans="3:3" x14ac:dyDescent="0.25">
      <c r="C300" s="1047"/>
    </row>
    <row r="301" spans="3:3" x14ac:dyDescent="0.25">
      <c r="C301" s="1047"/>
    </row>
    <row r="302" spans="3:3" x14ac:dyDescent="0.25">
      <c r="C302" s="1047"/>
    </row>
    <row r="303" spans="3:3" x14ac:dyDescent="0.25">
      <c r="C303" s="1047"/>
    </row>
    <row r="304" spans="3:3" x14ac:dyDescent="0.25">
      <c r="C304" s="1047"/>
    </row>
    <row r="305" spans="3:3" x14ac:dyDescent="0.25">
      <c r="C305" s="1047"/>
    </row>
    <row r="306" spans="3:3" x14ac:dyDescent="0.25">
      <c r="C306" s="1047"/>
    </row>
    <row r="307" spans="3:3" x14ac:dyDescent="0.25">
      <c r="C307" s="1047"/>
    </row>
    <row r="308" spans="3:3" x14ac:dyDescent="0.25">
      <c r="C308" s="1047"/>
    </row>
    <row r="309" spans="3:3" x14ac:dyDescent="0.25">
      <c r="C309" s="1047"/>
    </row>
    <row r="310" spans="3:3" x14ac:dyDescent="0.25">
      <c r="C310" s="1047"/>
    </row>
    <row r="311" spans="3:3" x14ac:dyDescent="0.25">
      <c r="C311" s="1047"/>
    </row>
    <row r="312" spans="3:3" x14ac:dyDescent="0.25">
      <c r="C312" s="1047"/>
    </row>
    <row r="313" spans="3:3" x14ac:dyDescent="0.25">
      <c r="C313" s="1047"/>
    </row>
    <row r="314" spans="3:3" x14ac:dyDescent="0.25">
      <c r="C314" s="1047"/>
    </row>
    <row r="315" spans="3:3" x14ac:dyDescent="0.25">
      <c r="C315" s="1047"/>
    </row>
    <row r="316" spans="3:3" x14ac:dyDescent="0.25">
      <c r="C316" s="1047"/>
    </row>
    <row r="317" spans="3:3" x14ac:dyDescent="0.25">
      <c r="C317" s="1047"/>
    </row>
    <row r="318" spans="3:3" x14ac:dyDescent="0.25">
      <c r="C318" s="1047"/>
    </row>
    <row r="319" spans="3:3" x14ac:dyDescent="0.25">
      <c r="C319" s="1047"/>
    </row>
    <row r="320" spans="3:3" x14ac:dyDescent="0.25">
      <c r="C320" s="1047"/>
    </row>
    <row r="321" spans="3:3" x14ac:dyDescent="0.25">
      <c r="C321" s="1047"/>
    </row>
    <row r="322" spans="3:3" x14ac:dyDescent="0.25">
      <c r="C322" s="1047"/>
    </row>
    <row r="323" spans="3:3" x14ac:dyDescent="0.25">
      <c r="C323" s="1047"/>
    </row>
    <row r="324" spans="3:3" x14ac:dyDescent="0.25">
      <c r="C324" s="1047"/>
    </row>
    <row r="325" spans="3:3" x14ac:dyDescent="0.25">
      <c r="C325" s="1047"/>
    </row>
    <row r="326" spans="3:3" x14ac:dyDescent="0.25">
      <c r="C326" s="1047"/>
    </row>
    <row r="327" spans="3:3" x14ac:dyDescent="0.25">
      <c r="C327" s="1047"/>
    </row>
    <row r="328" spans="3:3" x14ac:dyDescent="0.25">
      <c r="C328" s="1047"/>
    </row>
    <row r="329" spans="3:3" x14ac:dyDescent="0.25">
      <c r="C329" s="1047"/>
    </row>
    <row r="330" spans="3:3" x14ac:dyDescent="0.25">
      <c r="C330" s="1047"/>
    </row>
    <row r="331" spans="3:3" x14ac:dyDescent="0.25">
      <c r="C331" s="1047"/>
    </row>
    <row r="332" spans="3:3" x14ac:dyDescent="0.25">
      <c r="C332" s="1047"/>
    </row>
    <row r="333" spans="3:3" x14ac:dyDescent="0.25">
      <c r="C333" s="1047"/>
    </row>
    <row r="334" spans="3:3" x14ac:dyDescent="0.25">
      <c r="C334" s="1047"/>
    </row>
    <row r="335" spans="3:3" x14ac:dyDescent="0.25">
      <c r="C335" s="1047"/>
    </row>
    <row r="336" spans="3:3" x14ac:dyDescent="0.25">
      <c r="C336" s="1047"/>
    </row>
    <row r="337" spans="3:3" x14ac:dyDescent="0.25">
      <c r="C337" s="1047"/>
    </row>
    <row r="338" spans="3:3" x14ac:dyDescent="0.25">
      <c r="C338" s="1047"/>
    </row>
    <row r="339" spans="3:3" x14ac:dyDescent="0.25">
      <c r="C339" s="1047"/>
    </row>
    <row r="340" spans="3:3" x14ac:dyDescent="0.25">
      <c r="C340" s="1047"/>
    </row>
    <row r="341" spans="3:3" x14ac:dyDescent="0.25">
      <c r="C341" s="1047"/>
    </row>
    <row r="342" spans="3:3" x14ac:dyDescent="0.25">
      <c r="C342" s="1047"/>
    </row>
    <row r="343" spans="3:3" x14ac:dyDescent="0.25">
      <c r="C343" s="1047"/>
    </row>
    <row r="344" spans="3:3" x14ac:dyDescent="0.25">
      <c r="C344" s="1047"/>
    </row>
    <row r="345" spans="3:3" x14ac:dyDescent="0.25">
      <c r="C345" s="1047"/>
    </row>
    <row r="346" spans="3:3" x14ac:dyDescent="0.25">
      <c r="C346" s="1047"/>
    </row>
    <row r="347" spans="3:3" x14ac:dyDescent="0.25">
      <c r="C347" s="1047"/>
    </row>
    <row r="348" spans="3:3" x14ac:dyDescent="0.25">
      <c r="C348" s="1047"/>
    </row>
    <row r="349" spans="3:3" x14ac:dyDescent="0.25">
      <c r="C349" s="1047"/>
    </row>
    <row r="350" spans="3:3" x14ac:dyDescent="0.25">
      <c r="C350" s="1047"/>
    </row>
    <row r="351" spans="3:3" x14ac:dyDescent="0.25">
      <c r="C351" s="1047"/>
    </row>
    <row r="352" spans="3:3" x14ac:dyDescent="0.25">
      <c r="C352" s="1047"/>
    </row>
    <row r="353" spans="3:3" x14ac:dyDescent="0.25">
      <c r="C353" s="1047"/>
    </row>
    <row r="354" spans="3:3" x14ac:dyDescent="0.25">
      <c r="C354" s="1047"/>
    </row>
    <row r="355" spans="3:3" x14ac:dyDescent="0.25">
      <c r="C355" s="1047"/>
    </row>
    <row r="356" spans="3:3" x14ac:dyDescent="0.25">
      <c r="C356" s="1047"/>
    </row>
    <row r="357" spans="3:3" x14ac:dyDescent="0.25">
      <c r="C357" s="1047"/>
    </row>
    <row r="358" spans="3:3" x14ac:dyDescent="0.25">
      <c r="C358" s="1047"/>
    </row>
    <row r="359" spans="3:3" x14ac:dyDescent="0.25">
      <c r="C359" s="1047"/>
    </row>
    <row r="360" spans="3:3" x14ac:dyDescent="0.25">
      <c r="C360" s="1047"/>
    </row>
    <row r="361" spans="3:3" x14ac:dyDescent="0.25">
      <c r="C361" s="1047"/>
    </row>
    <row r="362" spans="3:3" x14ac:dyDescent="0.25">
      <c r="C362" s="1047"/>
    </row>
    <row r="363" spans="3:3" x14ac:dyDescent="0.25">
      <c r="C363" s="1047"/>
    </row>
    <row r="364" spans="3:3" x14ac:dyDescent="0.25">
      <c r="C364" s="1047"/>
    </row>
    <row r="365" spans="3:3" x14ac:dyDescent="0.25">
      <c r="C365" s="1047"/>
    </row>
    <row r="366" spans="3:3" x14ac:dyDescent="0.25">
      <c r="C366" s="1047"/>
    </row>
    <row r="367" spans="3:3" x14ac:dyDescent="0.25">
      <c r="C367" s="1047"/>
    </row>
    <row r="368" spans="3:3" x14ac:dyDescent="0.25">
      <c r="C368" s="1047"/>
    </row>
    <row r="369" spans="3:3" x14ac:dyDescent="0.25">
      <c r="C369" s="1047"/>
    </row>
    <row r="370" spans="3:3" x14ac:dyDescent="0.25">
      <c r="C370" s="1047"/>
    </row>
    <row r="371" spans="3:3" x14ac:dyDescent="0.25">
      <c r="C371" s="1047"/>
    </row>
    <row r="372" spans="3:3" x14ac:dyDescent="0.25">
      <c r="C372" s="1047"/>
    </row>
    <row r="373" spans="3:3" x14ac:dyDescent="0.25">
      <c r="C373" s="1047"/>
    </row>
    <row r="374" spans="3:3" x14ac:dyDescent="0.25">
      <c r="C374" s="1047"/>
    </row>
    <row r="375" spans="3:3" x14ac:dyDescent="0.25">
      <c r="C375" s="1047"/>
    </row>
    <row r="376" spans="3:3" x14ac:dyDescent="0.25">
      <c r="C376" s="1047"/>
    </row>
    <row r="377" spans="3:3" x14ac:dyDescent="0.25">
      <c r="C377" s="1047"/>
    </row>
    <row r="378" spans="3:3" x14ac:dyDescent="0.25">
      <c r="C378" s="1047"/>
    </row>
    <row r="379" spans="3:3" x14ac:dyDescent="0.25">
      <c r="C379" s="1047"/>
    </row>
    <row r="380" spans="3:3" x14ac:dyDescent="0.25">
      <c r="C380" s="1047"/>
    </row>
    <row r="381" spans="3:3" x14ac:dyDescent="0.25">
      <c r="C381" s="1047"/>
    </row>
    <row r="382" spans="3:3" x14ac:dyDescent="0.25">
      <c r="C382" s="1047"/>
    </row>
    <row r="383" spans="3:3" x14ac:dyDescent="0.25">
      <c r="C383" s="1047"/>
    </row>
    <row r="384" spans="3:3" x14ac:dyDescent="0.25">
      <c r="C384" s="1047"/>
    </row>
    <row r="385" spans="3:3" x14ac:dyDescent="0.25">
      <c r="C385" s="1047"/>
    </row>
    <row r="386" spans="3:3" x14ac:dyDescent="0.25">
      <c r="C386" s="1047"/>
    </row>
    <row r="387" spans="3:3" x14ac:dyDescent="0.25">
      <c r="C387" s="1047"/>
    </row>
    <row r="388" spans="3:3" x14ac:dyDescent="0.25">
      <c r="C388" s="1047"/>
    </row>
    <row r="389" spans="3:3" x14ac:dyDescent="0.25">
      <c r="C389" s="1047"/>
    </row>
    <row r="390" spans="3:3" x14ac:dyDescent="0.25">
      <c r="C390" s="1047"/>
    </row>
    <row r="391" spans="3:3" x14ac:dyDescent="0.25">
      <c r="C391" s="1047"/>
    </row>
    <row r="392" spans="3:3" x14ac:dyDescent="0.25">
      <c r="C392" s="1047"/>
    </row>
    <row r="393" spans="3:3" x14ac:dyDescent="0.25">
      <c r="C393" s="1047"/>
    </row>
    <row r="394" spans="3:3" x14ac:dyDescent="0.25">
      <c r="C394" s="1047"/>
    </row>
    <row r="395" spans="3:3" x14ac:dyDescent="0.25">
      <c r="C395" s="1047"/>
    </row>
    <row r="396" spans="3:3" x14ac:dyDescent="0.25">
      <c r="C396" s="1047"/>
    </row>
    <row r="397" spans="3:3" x14ac:dyDescent="0.25">
      <c r="C397" s="1047"/>
    </row>
    <row r="398" spans="3:3" x14ac:dyDescent="0.25">
      <c r="C398" s="1047"/>
    </row>
    <row r="399" spans="3:3" x14ac:dyDescent="0.25">
      <c r="C399" s="1047"/>
    </row>
    <row r="400" spans="3:3" x14ac:dyDescent="0.25">
      <c r="C400" s="1047"/>
    </row>
    <row r="401" spans="3:3" x14ac:dyDescent="0.25">
      <c r="C401" s="1047"/>
    </row>
    <row r="402" spans="3:3" x14ac:dyDescent="0.25">
      <c r="C402" s="1047"/>
    </row>
    <row r="403" spans="3:3" x14ac:dyDescent="0.25">
      <c r="C403" s="1047"/>
    </row>
    <row r="404" spans="3:3" x14ac:dyDescent="0.25">
      <c r="C404" s="1047"/>
    </row>
    <row r="405" spans="3:3" x14ac:dyDescent="0.25">
      <c r="C405" s="1047"/>
    </row>
    <row r="406" spans="3:3" x14ac:dyDescent="0.25">
      <c r="C406" s="1047"/>
    </row>
    <row r="407" spans="3:3" x14ac:dyDescent="0.25">
      <c r="C407" s="1047"/>
    </row>
    <row r="408" spans="3:3" x14ac:dyDescent="0.25">
      <c r="C408" s="1047"/>
    </row>
    <row r="409" spans="3:3" x14ac:dyDescent="0.25">
      <c r="C409" s="1047"/>
    </row>
    <row r="410" spans="3:3" x14ac:dyDescent="0.25">
      <c r="C410" s="1047"/>
    </row>
    <row r="411" spans="3:3" x14ac:dyDescent="0.25">
      <c r="C411" s="1047"/>
    </row>
    <row r="412" spans="3:3" x14ac:dyDescent="0.25">
      <c r="C412" s="1047"/>
    </row>
    <row r="413" spans="3:3" x14ac:dyDescent="0.25">
      <c r="C413" s="1047"/>
    </row>
    <row r="414" spans="3:3" x14ac:dyDescent="0.25">
      <c r="C414" s="1047"/>
    </row>
    <row r="415" spans="3:3" x14ac:dyDescent="0.25">
      <c r="C415" s="1047"/>
    </row>
    <row r="416" spans="3:3" x14ac:dyDescent="0.25">
      <c r="C416" s="1047"/>
    </row>
    <row r="417" spans="3:3" x14ac:dyDescent="0.25">
      <c r="C417" s="1047"/>
    </row>
    <row r="418" spans="3:3" x14ac:dyDescent="0.25">
      <c r="C418" s="1047"/>
    </row>
  </sheetData>
  <mergeCells count="1">
    <mergeCell ref="C1:C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8"/>
  <sheetViews>
    <sheetView topLeftCell="D1" workbookViewId="0">
      <selection activeCell="C19" sqref="C19"/>
    </sheetView>
  </sheetViews>
  <sheetFormatPr baseColWidth="10" defaultRowHeight="15" x14ac:dyDescent="0.25"/>
  <cols>
    <col min="2" max="2" width="0.42578125" customWidth="1"/>
    <col min="3" max="3" width="66.85546875" customWidth="1"/>
    <col min="4" max="4" width="18.42578125" customWidth="1"/>
    <col min="6" max="6" width="0.42578125" customWidth="1"/>
    <col min="7" max="7" width="66.85546875" customWidth="1"/>
    <col min="8" max="8" width="18.42578125" customWidth="1"/>
  </cols>
  <sheetData>
    <row r="3" spans="2:8" x14ac:dyDescent="0.25">
      <c r="B3" s="1109" t="s">
        <v>3629</v>
      </c>
      <c r="C3" s="1110"/>
      <c r="D3" s="1111" t="s">
        <v>3645</v>
      </c>
      <c r="G3" t="s">
        <v>4098</v>
      </c>
    </row>
    <row r="4" spans="2:8" x14ac:dyDescent="0.25">
      <c r="B4" s="1109" t="s">
        <v>3653</v>
      </c>
      <c r="C4" s="1110"/>
      <c r="D4" s="1111"/>
    </row>
    <row r="5" spans="2:8" x14ac:dyDescent="0.25">
      <c r="B5" s="1109" t="s">
        <v>3637</v>
      </c>
      <c r="C5" s="1110"/>
      <c r="D5" s="1111"/>
    </row>
    <row r="6" spans="2:8" x14ac:dyDescent="0.25">
      <c r="B6" s="1118" t="s">
        <v>3631</v>
      </c>
      <c r="C6" s="1119"/>
      <c r="D6" s="803">
        <v>6417394389.2999983</v>
      </c>
    </row>
    <row r="7" spans="2:8" x14ac:dyDescent="0.25">
      <c r="B7" s="1086" t="s">
        <v>3638</v>
      </c>
      <c r="C7" s="1071"/>
      <c r="D7" s="804">
        <v>6417394389.2999983</v>
      </c>
    </row>
    <row r="8" spans="2:8" x14ac:dyDescent="0.25">
      <c r="B8" s="1071" t="s">
        <v>3639</v>
      </c>
      <c r="C8" s="1063"/>
      <c r="D8" s="1087">
        <v>0</v>
      </c>
    </row>
    <row r="10" spans="2:8" x14ac:dyDescent="0.25">
      <c r="F10" s="1109" t="s">
        <v>3629</v>
      </c>
      <c r="G10" s="1110"/>
      <c r="H10" s="1111" t="s">
        <v>3645</v>
      </c>
    </row>
    <row r="11" spans="2:8" x14ac:dyDescent="0.25">
      <c r="F11" s="1109" t="s">
        <v>3653</v>
      </c>
      <c r="G11" s="1110"/>
      <c r="H11" s="1111"/>
    </row>
    <row r="12" spans="2:8" x14ac:dyDescent="0.25">
      <c r="F12" s="1109" t="s">
        <v>3637</v>
      </c>
      <c r="G12" s="1110"/>
      <c r="H12" s="1111"/>
    </row>
    <row r="13" spans="2:8" x14ac:dyDescent="0.25">
      <c r="F13" s="1118" t="s">
        <v>3638</v>
      </c>
      <c r="G13" s="1120"/>
      <c r="H13" s="806">
        <v>6417394389.2999973</v>
      </c>
    </row>
    <row r="14" spans="2:8" x14ac:dyDescent="0.25">
      <c r="F14" s="1060" t="s">
        <v>3014</v>
      </c>
      <c r="G14" s="1060" t="s">
        <v>4078</v>
      </c>
      <c r="H14" s="804">
        <v>58701818.949999996</v>
      </c>
    </row>
    <row r="15" spans="2:8" x14ac:dyDescent="0.25">
      <c r="F15" s="1060" t="s">
        <v>3040</v>
      </c>
      <c r="G15" s="1060" t="s">
        <v>4079</v>
      </c>
      <c r="H15" s="804">
        <v>167585761.30000001</v>
      </c>
    </row>
    <row r="16" spans="2:8" x14ac:dyDescent="0.25">
      <c r="F16" s="1060" t="s">
        <v>3052</v>
      </c>
      <c r="G16" s="1060" t="s">
        <v>4080</v>
      </c>
      <c r="H16" s="804">
        <v>265529689.7899999</v>
      </c>
    </row>
    <row r="17" spans="6:8" x14ac:dyDescent="0.25">
      <c r="F17" s="1060" t="s">
        <v>3017</v>
      </c>
      <c r="G17" s="1060" t="s">
        <v>4081</v>
      </c>
      <c r="H17" s="804">
        <v>692639182.38999987</v>
      </c>
    </row>
    <row r="18" spans="6:8" x14ac:dyDescent="0.25">
      <c r="F18" s="1060" t="s">
        <v>3020</v>
      </c>
      <c r="G18" s="1060" t="s">
        <v>4082</v>
      </c>
      <c r="H18" s="804">
        <v>71335993.790000007</v>
      </c>
    </row>
    <row r="19" spans="6:8" x14ac:dyDescent="0.25">
      <c r="F19" s="1069" t="s">
        <v>3023</v>
      </c>
      <c r="G19" s="1064" t="s">
        <v>4083</v>
      </c>
      <c r="H19" s="804">
        <v>708454187.75999987</v>
      </c>
    </row>
    <row r="20" spans="6:8" x14ac:dyDescent="0.25">
      <c r="F20" s="1069" t="s">
        <v>3079</v>
      </c>
      <c r="G20" s="1064" t="s">
        <v>4084</v>
      </c>
      <c r="H20" s="804">
        <v>62227684.369999975</v>
      </c>
    </row>
    <row r="21" spans="6:8" x14ac:dyDescent="0.25">
      <c r="F21" s="1069" t="s">
        <v>3030</v>
      </c>
      <c r="G21" s="1064" t="s">
        <v>4085</v>
      </c>
      <c r="H21" s="804">
        <v>371173003.18000001</v>
      </c>
    </row>
    <row r="22" spans="6:8" x14ac:dyDescent="0.25">
      <c r="F22" s="1069" t="s">
        <v>3026</v>
      </c>
      <c r="G22" s="1064" t="s">
        <v>4086</v>
      </c>
      <c r="H22" s="804">
        <v>766160422.9199996</v>
      </c>
    </row>
    <row r="23" spans="6:8" x14ac:dyDescent="0.25">
      <c r="F23" s="1069" t="s">
        <v>3096</v>
      </c>
      <c r="G23" s="1064" t="s">
        <v>4087</v>
      </c>
      <c r="H23" s="804">
        <v>515144440.44999999</v>
      </c>
    </row>
    <row r="24" spans="6:8" x14ac:dyDescent="0.25">
      <c r="F24" s="1069" t="s">
        <v>3029</v>
      </c>
      <c r="G24" s="1064" t="s">
        <v>4088</v>
      </c>
      <c r="H24" s="804">
        <v>762139766.99999964</v>
      </c>
    </row>
    <row r="25" spans="6:8" x14ac:dyDescent="0.25">
      <c r="F25" s="1069" t="s">
        <v>3035</v>
      </c>
      <c r="G25" s="1064" t="s">
        <v>4089</v>
      </c>
      <c r="H25" s="804">
        <v>138587808.97</v>
      </c>
    </row>
    <row r="26" spans="6:8" x14ac:dyDescent="0.25">
      <c r="F26" s="1069" t="s">
        <v>3076</v>
      </c>
      <c r="G26" s="1064" t="s">
        <v>4090</v>
      </c>
      <c r="H26" s="804">
        <v>49997979.409999996</v>
      </c>
    </row>
    <row r="27" spans="6:8" x14ac:dyDescent="0.25">
      <c r="F27" s="1069" t="s">
        <v>3038</v>
      </c>
      <c r="G27" s="1064" t="s">
        <v>4091</v>
      </c>
      <c r="H27" s="804">
        <v>1565125938.52</v>
      </c>
    </row>
    <row r="28" spans="6:8" x14ac:dyDescent="0.25">
      <c r="F28" s="1069" t="s">
        <v>3010</v>
      </c>
      <c r="G28" s="1064" t="s">
        <v>4092</v>
      </c>
      <c r="H28" s="804">
        <v>222590710.50000003</v>
      </c>
    </row>
  </sheetData>
  <mergeCells count="10">
    <mergeCell ref="H10:H12"/>
    <mergeCell ref="F11:G11"/>
    <mergeCell ref="F12:G12"/>
    <mergeCell ref="F13:G13"/>
    <mergeCell ref="B3:C3"/>
    <mergeCell ref="D3:D5"/>
    <mergeCell ref="B4:C4"/>
    <mergeCell ref="B5:C5"/>
    <mergeCell ref="B6:C6"/>
    <mergeCell ref="F10:G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48"/>
  <sheetViews>
    <sheetView topLeftCell="A127" workbookViewId="0">
      <selection activeCell="D103" sqref="D103"/>
    </sheetView>
  </sheetViews>
  <sheetFormatPr baseColWidth="10" defaultRowHeight="15" x14ac:dyDescent="0.25"/>
  <cols>
    <col min="1" max="1" width="4" customWidth="1"/>
    <col min="3" max="3" width="59.28515625" customWidth="1"/>
    <col min="4" max="4" width="17.140625" style="740" bestFit="1" customWidth="1"/>
  </cols>
  <sheetData>
    <row r="2" spans="3:4" x14ac:dyDescent="0.25">
      <c r="C2" s="1072" t="s">
        <v>3629</v>
      </c>
      <c r="D2" s="1111" t="s">
        <v>3645</v>
      </c>
    </row>
    <row r="3" spans="3:4" x14ac:dyDescent="0.25">
      <c r="C3" s="1072" t="s">
        <v>3653</v>
      </c>
      <c r="D3" s="1111"/>
    </row>
    <row r="4" spans="3:4" x14ac:dyDescent="0.25">
      <c r="C4" s="1072" t="s">
        <v>3895</v>
      </c>
      <c r="D4" s="1111"/>
    </row>
    <row r="5" spans="3:4" x14ac:dyDescent="0.25">
      <c r="C5" s="1082" t="s">
        <v>3631</v>
      </c>
      <c r="D5" s="1083">
        <v>6417394389.3000011</v>
      </c>
    </row>
    <row r="6" spans="3:4" x14ac:dyDescent="0.25">
      <c r="C6" s="1074" t="s">
        <v>3896</v>
      </c>
      <c r="D6" s="1084">
        <v>2339707119.0599995</v>
      </c>
    </row>
    <row r="7" spans="3:4" x14ac:dyDescent="0.25">
      <c r="C7" s="1075" t="s">
        <v>3897</v>
      </c>
      <c r="D7" s="1084">
        <v>58701818.949999996</v>
      </c>
    </row>
    <row r="8" spans="3:4" x14ac:dyDescent="0.25">
      <c r="C8" s="1078" t="s">
        <v>3897</v>
      </c>
      <c r="D8" s="1085">
        <v>58701818.949999996</v>
      </c>
    </row>
    <row r="9" spans="3:4" x14ac:dyDescent="0.25">
      <c r="C9" s="1078" t="s">
        <v>3898</v>
      </c>
      <c r="D9" s="1085">
        <v>0</v>
      </c>
    </row>
    <row r="10" spans="3:4" x14ac:dyDescent="0.25">
      <c r="C10" s="1075" t="s">
        <v>3899</v>
      </c>
      <c r="D10" s="1084">
        <v>0</v>
      </c>
    </row>
    <row r="11" spans="3:4" x14ac:dyDescent="0.25">
      <c r="C11" s="1078" t="s">
        <v>3900</v>
      </c>
      <c r="D11" s="1085">
        <v>0</v>
      </c>
    </row>
    <row r="12" spans="3:4" x14ac:dyDescent="0.25">
      <c r="C12" s="1078" t="s">
        <v>3901</v>
      </c>
      <c r="D12" s="1085">
        <v>0</v>
      </c>
    </row>
    <row r="13" spans="3:4" x14ac:dyDescent="0.25">
      <c r="C13" s="1078" t="s">
        <v>3902</v>
      </c>
      <c r="D13" s="1085">
        <v>0</v>
      </c>
    </row>
    <row r="14" spans="3:4" x14ac:dyDescent="0.25">
      <c r="C14" s="1078" t="s">
        <v>3903</v>
      </c>
      <c r="D14" s="1085">
        <v>0</v>
      </c>
    </row>
    <row r="15" spans="3:4" x14ac:dyDescent="0.25">
      <c r="C15" s="1075" t="s">
        <v>3904</v>
      </c>
      <c r="D15" s="1084">
        <v>905235277.29999971</v>
      </c>
    </row>
    <row r="16" spans="3:4" x14ac:dyDescent="0.25">
      <c r="C16" s="1078" t="s">
        <v>3905</v>
      </c>
      <c r="D16" s="1085">
        <v>3989607.5800000005</v>
      </c>
    </row>
    <row r="17" spans="3:4" x14ac:dyDescent="0.25">
      <c r="C17" s="1078" t="s">
        <v>3906</v>
      </c>
      <c r="D17" s="1085">
        <v>30559804.359999999</v>
      </c>
    </row>
    <row r="18" spans="3:4" x14ac:dyDescent="0.25">
      <c r="C18" s="1078" t="s">
        <v>3907</v>
      </c>
      <c r="D18" s="1085">
        <v>33268109.510000005</v>
      </c>
    </row>
    <row r="19" spans="3:4" x14ac:dyDescent="0.25">
      <c r="C19" s="1078" t="s">
        <v>3908</v>
      </c>
      <c r="D19" s="1085">
        <v>66812704.040000021</v>
      </c>
    </row>
    <row r="20" spans="3:4" x14ac:dyDescent="0.25">
      <c r="C20" s="1078" t="s">
        <v>3909</v>
      </c>
      <c r="D20" s="1085">
        <v>19964027.030000009</v>
      </c>
    </row>
    <row r="21" spans="3:4" x14ac:dyDescent="0.25">
      <c r="C21" s="1078" t="s">
        <v>3910</v>
      </c>
      <c r="D21" s="1085">
        <v>0</v>
      </c>
    </row>
    <row r="22" spans="3:4" x14ac:dyDescent="0.25">
      <c r="C22" s="1078" t="s">
        <v>3911</v>
      </c>
      <c r="D22" s="1085">
        <v>16096276.750000004</v>
      </c>
    </row>
    <row r="23" spans="3:4" x14ac:dyDescent="0.25">
      <c r="C23" s="1078" t="s">
        <v>3912</v>
      </c>
      <c r="D23" s="1085">
        <v>0</v>
      </c>
    </row>
    <row r="24" spans="3:4" x14ac:dyDescent="0.25">
      <c r="C24" s="1078" t="s">
        <v>3913</v>
      </c>
      <c r="D24" s="1085">
        <v>734544748.02999973</v>
      </c>
    </row>
    <row r="25" spans="3:4" x14ac:dyDescent="0.25">
      <c r="C25" s="1075" t="s">
        <v>3914</v>
      </c>
      <c r="D25" s="1084">
        <v>0</v>
      </c>
    </row>
    <row r="26" spans="3:4" x14ac:dyDescent="0.25">
      <c r="C26" s="1078" t="s">
        <v>3914</v>
      </c>
      <c r="D26" s="1085">
        <v>0</v>
      </c>
    </row>
    <row r="27" spans="3:4" x14ac:dyDescent="0.25">
      <c r="C27" s="1075" t="s">
        <v>3915</v>
      </c>
      <c r="D27" s="1084">
        <v>345541366.8599999</v>
      </c>
    </row>
    <row r="28" spans="3:4" x14ac:dyDescent="0.25">
      <c r="C28" s="1078" t="s">
        <v>3916</v>
      </c>
      <c r="D28" s="1085">
        <v>54627670.349999994</v>
      </c>
    </row>
    <row r="29" spans="3:4" x14ac:dyDescent="0.25">
      <c r="C29" s="1078" t="s">
        <v>3917</v>
      </c>
      <c r="D29" s="1085">
        <v>290913696.50999993</v>
      </c>
    </row>
    <row r="30" spans="3:4" x14ac:dyDescent="0.25">
      <c r="C30" s="1075" t="s">
        <v>3918</v>
      </c>
      <c r="D30" s="1084">
        <v>0</v>
      </c>
    </row>
    <row r="31" spans="3:4" x14ac:dyDescent="0.25">
      <c r="C31" s="1078" t="s">
        <v>3919</v>
      </c>
      <c r="D31" s="1085">
        <v>0</v>
      </c>
    </row>
    <row r="32" spans="3:4" x14ac:dyDescent="0.25">
      <c r="C32" s="1078" t="s">
        <v>3920</v>
      </c>
      <c r="D32" s="1085">
        <v>0</v>
      </c>
    </row>
    <row r="33" spans="3:4" x14ac:dyDescent="0.25">
      <c r="C33" s="1078" t="s">
        <v>3921</v>
      </c>
      <c r="D33" s="1085">
        <v>0</v>
      </c>
    </row>
    <row r="34" spans="3:4" x14ac:dyDescent="0.25">
      <c r="C34" s="1075" t="s">
        <v>3922</v>
      </c>
      <c r="D34" s="1084">
        <v>851978849.50999963</v>
      </c>
    </row>
    <row r="35" spans="3:4" x14ac:dyDescent="0.25">
      <c r="C35" s="1078" t="s">
        <v>3923</v>
      </c>
      <c r="D35" s="1085">
        <v>609722667.58999956</v>
      </c>
    </row>
    <row r="36" spans="3:4" x14ac:dyDescent="0.25">
      <c r="C36" s="1078" t="s">
        <v>3924</v>
      </c>
      <c r="D36" s="1085">
        <v>49364861.449999996</v>
      </c>
    </row>
    <row r="37" spans="3:4" x14ac:dyDescent="0.25">
      <c r="C37" s="1078" t="s">
        <v>3925</v>
      </c>
      <c r="D37" s="1085">
        <v>192891320.47</v>
      </c>
    </row>
    <row r="38" spans="3:4" x14ac:dyDescent="0.25">
      <c r="C38" s="1078" t="s">
        <v>3926</v>
      </c>
      <c r="D38" s="1085">
        <v>0</v>
      </c>
    </row>
    <row r="39" spans="3:4" x14ac:dyDescent="0.25">
      <c r="C39" s="1075" t="s">
        <v>3632</v>
      </c>
      <c r="D39" s="1084">
        <v>178249806.44000006</v>
      </c>
    </row>
    <row r="40" spans="3:4" x14ac:dyDescent="0.25">
      <c r="C40" s="1078" t="s">
        <v>3927</v>
      </c>
      <c r="D40" s="1085">
        <v>0</v>
      </c>
    </row>
    <row r="41" spans="3:4" x14ac:dyDescent="0.25">
      <c r="C41" s="1078" t="s">
        <v>3928</v>
      </c>
      <c r="D41" s="1085">
        <v>0</v>
      </c>
    </row>
    <row r="42" spans="3:4" x14ac:dyDescent="0.25">
      <c r="C42" s="1078" t="s">
        <v>3929</v>
      </c>
      <c r="D42" s="1085">
        <v>141243671.02000004</v>
      </c>
    </row>
    <row r="43" spans="3:4" x14ac:dyDescent="0.25">
      <c r="C43" s="1078" t="s">
        <v>3930</v>
      </c>
      <c r="D43" s="1085">
        <v>4523289.7499999972</v>
      </c>
    </row>
    <row r="44" spans="3:4" x14ac:dyDescent="0.25">
      <c r="C44" s="1078" t="s">
        <v>3913</v>
      </c>
      <c r="D44" s="1085">
        <v>32482845.670000009</v>
      </c>
    </row>
    <row r="45" spans="3:4" x14ac:dyDescent="0.25">
      <c r="C45" s="1074" t="s">
        <v>3931</v>
      </c>
      <c r="D45" s="1084">
        <v>3559831022.9300013</v>
      </c>
    </row>
    <row r="46" spans="3:4" x14ac:dyDescent="0.25">
      <c r="C46" s="1075" t="s">
        <v>3932</v>
      </c>
      <c r="D46" s="1084">
        <v>7625074.4600000009</v>
      </c>
    </row>
    <row r="47" spans="3:4" x14ac:dyDescent="0.25">
      <c r="C47" s="1078" t="s">
        <v>3933</v>
      </c>
      <c r="D47" s="1085">
        <v>0</v>
      </c>
    </row>
    <row r="48" spans="3:4" x14ac:dyDescent="0.25">
      <c r="C48" s="1078" t="s">
        <v>3934</v>
      </c>
      <c r="D48" s="1085">
        <v>0</v>
      </c>
    </row>
    <row r="49" spans="3:4" x14ac:dyDescent="0.25">
      <c r="C49" s="1078" t="s">
        <v>3935</v>
      </c>
      <c r="D49" s="1085">
        <v>0</v>
      </c>
    </row>
    <row r="50" spans="3:4" x14ac:dyDescent="0.25">
      <c r="C50" s="1078" t="s">
        <v>3936</v>
      </c>
      <c r="D50" s="1085">
        <v>0</v>
      </c>
    </row>
    <row r="51" spans="3:4" x14ac:dyDescent="0.25">
      <c r="C51" s="1078" t="s">
        <v>3937</v>
      </c>
      <c r="D51" s="1085">
        <v>0</v>
      </c>
    </row>
    <row r="52" spans="3:4" x14ac:dyDescent="0.25">
      <c r="C52" s="1078" t="s">
        <v>3938</v>
      </c>
      <c r="D52" s="1085">
        <v>7625074.4600000009</v>
      </c>
    </row>
    <row r="53" spans="3:4" x14ac:dyDescent="0.25">
      <c r="C53" s="1075" t="s">
        <v>3939</v>
      </c>
      <c r="D53" s="1084">
        <v>2510801385.1200023</v>
      </c>
    </row>
    <row r="54" spans="3:4" x14ac:dyDescent="0.25">
      <c r="C54" s="1078" t="s">
        <v>3940</v>
      </c>
      <c r="D54" s="1085">
        <v>1297708815.930002</v>
      </c>
    </row>
    <row r="55" spans="3:4" x14ac:dyDescent="0.25">
      <c r="C55" s="1078" t="s">
        <v>3941</v>
      </c>
      <c r="D55" s="1085">
        <v>453781093.71000022</v>
      </c>
    </row>
    <row r="56" spans="3:4" x14ac:dyDescent="0.25">
      <c r="C56" s="1078" t="s">
        <v>3942</v>
      </c>
      <c r="D56" s="1085">
        <v>11733893.390000001</v>
      </c>
    </row>
    <row r="57" spans="3:4" x14ac:dyDescent="0.25">
      <c r="C57" s="1078" t="s">
        <v>3943</v>
      </c>
      <c r="D57" s="1085">
        <v>345202468.70999992</v>
      </c>
    </row>
    <row r="58" spans="3:4" x14ac:dyDescent="0.25">
      <c r="C58" s="1078" t="s">
        <v>3944</v>
      </c>
      <c r="D58" s="1085">
        <v>0</v>
      </c>
    </row>
    <row r="59" spans="3:4" x14ac:dyDescent="0.25">
      <c r="C59" s="1078" t="s">
        <v>3945</v>
      </c>
      <c r="D59" s="1085">
        <v>402375113.38000011</v>
      </c>
    </row>
    <row r="60" spans="3:4" x14ac:dyDescent="0.25">
      <c r="C60" s="1078" t="s">
        <v>3946</v>
      </c>
      <c r="D60" s="1085">
        <v>0</v>
      </c>
    </row>
    <row r="61" spans="3:4" x14ac:dyDescent="0.25">
      <c r="C61" s="1075" t="s">
        <v>3947</v>
      </c>
      <c r="D61" s="1084">
        <v>30802530.909999989</v>
      </c>
    </row>
    <row r="62" spans="3:4" x14ac:dyDescent="0.25">
      <c r="C62" s="1078" t="s">
        <v>3948</v>
      </c>
      <c r="D62" s="1085">
        <v>30802530.909999989</v>
      </c>
    </row>
    <row r="63" spans="3:4" x14ac:dyDescent="0.25">
      <c r="C63" s="1078" t="s">
        <v>3949</v>
      </c>
      <c r="D63" s="1085">
        <v>0</v>
      </c>
    </row>
    <row r="64" spans="3:4" x14ac:dyDescent="0.25">
      <c r="C64" s="1078" t="s">
        <v>3950</v>
      </c>
      <c r="D64" s="1085">
        <v>0</v>
      </c>
    </row>
    <row r="65" spans="3:4" x14ac:dyDescent="0.25">
      <c r="C65" s="1078" t="s">
        <v>3951</v>
      </c>
      <c r="D65" s="1085">
        <v>0</v>
      </c>
    </row>
    <row r="66" spans="3:4" x14ac:dyDescent="0.25">
      <c r="C66" s="1078" t="s">
        <v>3952</v>
      </c>
      <c r="D66" s="1085">
        <v>0</v>
      </c>
    </row>
    <row r="67" spans="3:4" x14ac:dyDescent="0.25">
      <c r="C67" s="1075" t="s">
        <v>3953</v>
      </c>
      <c r="D67" s="1084">
        <v>330707491.32999969</v>
      </c>
    </row>
    <row r="68" spans="3:4" x14ac:dyDescent="0.25">
      <c r="C68" s="1078" t="s">
        <v>3954</v>
      </c>
      <c r="D68" s="1085">
        <v>224470943.92999968</v>
      </c>
    </row>
    <row r="69" spans="3:4" x14ac:dyDescent="0.25">
      <c r="C69" s="1078" t="s">
        <v>3955</v>
      </c>
      <c r="D69" s="1085">
        <v>90536917.180000007</v>
      </c>
    </row>
    <row r="70" spans="3:4" x14ac:dyDescent="0.25">
      <c r="C70" s="1078" t="s">
        <v>3956</v>
      </c>
      <c r="D70" s="1085">
        <v>0</v>
      </c>
    </row>
    <row r="71" spans="3:4" x14ac:dyDescent="0.25">
      <c r="C71" s="1078" t="s">
        <v>3957</v>
      </c>
      <c r="D71" s="1085">
        <v>15699630.220000001</v>
      </c>
    </row>
    <row r="72" spans="3:4" x14ac:dyDescent="0.25">
      <c r="C72" s="1075" t="s">
        <v>3958</v>
      </c>
      <c r="D72" s="1084">
        <v>9289981.2299999986</v>
      </c>
    </row>
    <row r="73" spans="3:4" x14ac:dyDescent="0.25">
      <c r="C73" s="1078" t="s">
        <v>3959</v>
      </c>
      <c r="D73" s="1085">
        <v>0</v>
      </c>
    </row>
    <row r="74" spans="3:4" x14ac:dyDescent="0.25">
      <c r="C74" s="1078" t="s">
        <v>3960</v>
      </c>
      <c r="D74" s="1085">
        <v>0</v>
      </c>
    </row>
    <row r="75" spans="3:4" x14ac:dyDescent="0.25">
      <c r="C75" s="1078" t="s">
        <v>3961</v>
      </c>
      <c r="D75" s="1085">
        <v>0</v>
      </c>
    </row>
    <row r="76" spans="3:4" x14ac:dyDescent="0.25">
      <c r="C76" s="1078" t="s">
        <v>3962</v>
      </c>
      <c r="D76" s="1085">
        <v>0</v>
      </c>
    </row>
    <row r="77" spans="3:4" x14ac:dyDescent="0.25">
      <c r="C77" s="1078" t="s">
        <v>3963</v>
      </c>
      <c r="D77" s="1085">
        <v>0</v>
      </c>
    </row>
    <row r="78" spans="3:4" x14ac:dyDescent="0.25">
      <c r="C78" s="1078" t="s">
        <v>3964</v>
      </c>
      <c r="D78" s="1085">
        <v>9289981.2299999986</v>
      </c>
    </row>
    <row r="79" spans="3:4" x14ac:dyDescent="0.25">
      <c r="C79" s="1075" t="s">
        <v>3965</v>
      </c>
      <c r="D79" s="1084">
        <v>638225022.54999995</v>
      </c>
    </row>
    <row r="80" spans="3:4" x14ac:dyDescent="0.25">
      <c r="C80" s="1078" t="s">
        <v>3966</v>
      </c>
      <c r="D80" s="1085">
        <v>0</v>
      </c>
    </row>
    <row r="81" spans="3:4" x14ac:dyDescent="0.25">
      <c r="C81" s="1078" t="s">
        <v>3967</v>
      </c>
      <c r="D81" s="1085">
        <v>0</v>
      </c>
    </row>
    <row r="82" spans="3:4" x14ac:dyDescent="0.25">
      <c r="C82" s="1078" t="s">
        <v>3968</v>
      </c>
      <c r="D82" s="1085">
        <v>91290999.609999985</v>
      </c>
    </row>
    <row r="83" spans="3:4" x14ac:dyDescent="0.25">
      <c r="C83" s="1078" t="s">
        <v>3969</v>
      </c>
      <c r="D83" s="1085">
        <v>0</v>
      </c>
    </row>
    <row r="84" spans="3:4" x14ac:dyDescent="0.25">
      <c r="C84" s="1078" t="s">
        <v>3970</v>
      </c>
      <c r="D84" s="1085">
        <v>0</v>
      </c>
    </row>
    <row r="85" spans="3:4" x14ac:dyDescent="0.25">
      <c r="C85" s="1078" t="s">
        <v>3971</v>
      </c>
      <c r="D85" s="1085">
        <v>0</v>
      </c>
    </row>
    <row r="86" spans="3:4" x14ac:dyDescent="0.25">
      <c r="C86" s="1078" t="s">
        <v>3972</v>
      </c>
      <c r="D86" s="1085">
        <v>0</v>
      </c>
    </row>
    <row r="87" spans="3:4" x14ac:dyDescent="0.25">
      <c r="C87" s="1078" t="s">
        <v>3973</v>
      </c>
      <c r="D87" s="1085">
        <v>6905646.2500000019</v>
      </c>
    </row>
    <row r="88" spans="3:4" x14ac:dyDescent="0.25">
      <c r="C88" s="1078" t="s">
        <v>3974</v>
      </c>
      <c r="D88" s="1085">
        <v>540028376.68999994</v>
      </c>
    </row>
    <row r="89" spans="3:4" x14ac:dyDescent="0.25">
      <c r="C89" s="1075" t="s">
        <v>3975</v>
      </c>
      <c r="D89" s="1084">
        <v>32379537.330000006</v>
      </c>
    </row>
    <row r="90" spans="3:4" x14ac:dyDescent="0.25">
      <c r="C90" s="1078" t="s">
        <v>3975</v>
      </c>
      <c r="D90" s="1085">
        <v>32379537.330000006</v>
      </c>
    </row>
    <row r="91" spans="3:4" x14ac:dyDescent="0.25">
      <c r="C91" s="1074" t="s">
        <v>3976</v>
      </c>
      <c r="D91" s="1084">
        <v>118014212.42999999</v>
      </c>
    </row>
    <row r="92" spans="3:4" x14ac:dyDescent="0.25">
      <c r="C92" s="1075" t="s">
        <v>3977</v>
      </c>
      <c r="D92" s="1084">
        <v>45058984.870000005</v>
      </c>
    </row>
    <row r="93" spans="3:4" x14ac:dyDescent="0.25">
      <c r="C93" s="1078" t="s">
        <v>3978</v>
      </c>
      <c r="D93" s="1085">
        <v>22953748.449999999</v>
      </c>
    </row>
    <row r="94" spans="3:4" x14ac:dyDescent="0.25">
      <c r="C94" s="1078" t="s">
        <v>3979</v>
      </c>
      <c r="D94" s="1085">
        <v>22105236.420000002</v>
      </c>
    </row>
    <row r="95" spans="3:4" x14ac:dyDescent="0.25">
      <c r="C95" s="1075" t="s">
        <v>3980</v>
      </c>
      <c r="D95" s="1084">
        <v>0</v>
      </c>
    </row>
    <row r="96" spans="3:4" x14ac:dyDescent="0.25">
      <c r="C96" s="1078" t="s">
        <v>3981</v>
      </c>
      <c r="D96" s="1085">
        <v>0</v>
      </c>
    </row>
    <row r="97" spans="3:4" x14ac:dyDescent="0.25">
      <c r="C97" s="1078" t="s">
        <v>3982</v>
      </c>
      <c r="D97" s="1085">
        <v>0</v>
      </c>
    </row>
    <row r="98" spans="3:4" x14ac:dyDescent="0.25">
      <c r="C98" s="1078" t="s">
        <v>3983</v>
      </c>
      <c r="D98" s="1085">
        <v>0</v>
      </c>
    </row>
    <row r="99" spans="3:4" x14ac:dyDescent="0.25">
      <c r="C99" s="1078" t="s">
        <v>3984</v>
      </c>
      <c r="D99" s="1085">
        <v>0</v>
      </c>
    </row>
    <row r="100" spans="3:4" x14ac:dyDescent="0.25">
      <c r="C100" s="1078" t="s">
        <v>3985</v>
      </c>
      <c r="D100" s="1085">
        <v>0</v>
      </c>
    </row>
    <row r="101" spans="3:4" x14ac:dyDescent="0.25">
      <c r="C101" s="1078" t="s">
        <v>3986</v>
      </c>
      <c r="D101" s="1085">
        <v>0</v>
      </c>
    </row>
    <row r="102" spans="3:4" x14ac:dyDescent="0.25">
      <c r="C102" s="1075" t="s">
        <v>3987</v>
      </c>
      <c r="D102" s="1084">
        <v>0</v>
      </c>
    </row>
    <row r="103" spans="3:4" x14ac:dyDescent="0.25">
      <c r="C103" s="1078" t="s">
        <v>3988</v>
      </c>
      <c r="D103" s="1085">
        <v>0</v>
      </c>
    </row>
    <row r="104" spans="3:4" x14ac:dyDescent="0.25">
      <c r="C104" s="1078" t="s">
        <v>3989</v>
      </c>
      <c r="D104" s="1085">
        <v>0</v>
      </c>
    </row>
    <row r="105" spans="3:4" x14ac:dyDescent="0.25">
      <c r="C105" s="1078" t="s">
        <v>3990</v>
      </c>
      <c r="D105" s="1085">
        <v>0</v>
      </c>
    </row>
    <row r="106" spans="3:4" x14ac:dyDescent="0.25">
      <c r="C106" s="1078" t="s">
        <v>3991</v>
      </c>
      <c r="D106" s="1085">
        <v>0</v>
      </c>
    </row>
    <row r="107" spans="3:4" x14ac:dyDescent="0.25">
      <c r="C107" s="1078" t="s">
        <v>3992</v>
      </c>
      <c r="D107" s="1085">
        <v>0</v>
      </c>
    </row>
    <row r="108" spans="3:4" x14ac:dyDescent="0.25">
      <c r="C108" s="1078" t="s">
        <v>3993</v>
      </c>
      <c r="D108" s="1085">
        <v>0</v>
      </c>
    </row>
    <row r="109" spans="3:4" x14ac:dyDescent="0.25">
      <c r="C109" s="1075" t="s">
        <v>3994</v>
      </c>
      <c r="D109" s="1084">
        <v>0</v>
      </c>
    </row>
    <row r="110" spans="3:4" ht="30" x14ac:dyDescent="0.25">
      <c r="C110" s="1078" t="s">
        <v>3995</v>
      </c>
      <c r="D110" s="1085">
        <v>0</v>
      </c>
    </row>
    <row r="111" spans="3:4" x14ac:dyDescent="0.25">
      <c r="C111" s="1078" t="s">
        <v>3996</v>
      </c>
      <c r="D111" s="1085">
        <v>0</v>
      </c>
    </row>
    <row r="112" spans="3:4" x14ac:dyDescent="0.25">
      <c r="C112" s="1078" t="s">
        <v>3997</v>
      </c>
      <c r="D112" s="1085">
        <v>0</v>
      </c>
    </row>
    <row r="113" spans="3:4" x14ac:dyDescent="0.25">
      <c r="C113" s="1075" t="s">
        <v>3998</v>
      </c>
      <c r="D113" s="1084">
        <v>0</v>
      </c>
    </row>
    <row r="114" spans="3:4" x14ac:dyDescent="0.25">
      <c r="C114" s="1078" t="s">
        <v>3999</v>
      </c>
      <c r="D114" s="1085">
        <v>0</v>
      </c>
    </row>
    <row r="115" spans="3:4" x14ac:dyDescent="0.25">
      <c r="C115" s="1078" t="s">
        <v>4000</v>
      </c>
      <c r="D115" s="1085">
        <v>0</v>
      </c>
    </row>
    <row r="116" spans="3:4" x14ac:dyDescent="0.25">
      <c r="C116" s="1078" t="s">
        <v>4001</v>
      </c>
      <c r="D116" s="1085">
        <v>0</v>
      </c>
    </row>
    <row r="117" spans="3:4" x14ac:dyDescent="0.25">
      <c r="C117" s="1078" t="s">
        <v>4002</v>
      </c>
      <c r="D117" s="1085">
        <v>0</v>
      </c>
    </row>
    <row r="118" spans="3:4" ht="30" x14ac:dyDescent="0.25">
      <c r="C118" s="1078" t="s">
        <v>4003</v>
      </c>
      <c r="D118" s="1085">
        <v>0</v>
      </c>
    </row>
    <row r="119" spans="3:4" x14ac:dyDescent="0.25">
      <c r="C119" s="1078" t="s">
        <v>4004</v>
      </c>
      <c r="D119" s="1085">
        <v>0</v>
      </c>
    </row>
    <row r="120" spans="3:4" x14ac:dyDescent="0.25">
      <c r="C120" s="1075" t="s">
        <v>4005</v>
      </c>
      <c r="D120" s="1084">
        <v>0</v>
      </c>
    </row>
    <row r="121" spans="3:4" x14ac:dyDescent="0.25">
      <c r="C121" s="1078" t="s">
        <v>4005</v>
      </c>
      <c r="D121" s="1085">
        <v>0</v>
      </c>
    </row>
    <row r="122" spans="3:4" x14ac:dyDescent="0.25">
      <c r="C122" s="1075" t="s">
        <v>4006</v>
      </c>
      <c r="D122" s="1084">
        <v>4938994.54</v>
      </c>
    </row>
    <row r="123" spans="3:4" x14ac:dyDescent="0.25">
      <c r="C123" s="1078" t="s">
        <v>4006</v>
      </c>
      <c r="D123" s="1085">
        <v>4938994.54</v>
      </c>
    </row>
    <row r="124" spans="3:4" x14ac:dyDescent="0.25">
      <c r="C124" s="1078" t="s">
        <v>4007</v>
      </c>
      <c r="D124" s="1085">
        <v>0</v>
      </c>
    </row>
    <row r="125" spans="3:4" x14ac:dyDescent="0.25">
      <c r="C125" s="1075" t="s">
        <v>4008</v>
      </c>
      <c r="D125" s="1084">
        <v>24394194.639999997</v>
      </c>
    </row>
    <row r="126" spans="3:4" x14ac:dyDescent="0.25">
      <c r="C126" s="1078" t="s">
        <v>4009</v>
      </c>
      <c r="D126" s="1085">
        <v>0</v>
      </c>
    </row>
    <row r="127" spans="3:4" x14ac:dyDescent="0.25">
      <c r="C127" s="1078" t="s">
        <v>4010</v>
      </c>
      <c r="D127" s="1085">
        <v>24394194.639999997</v>
      </c>
    </row>
    <row r="128" spans="3:4" x14ac:dyDescent="0.25">
      <c r="C128" s="1078" t="s">
        <v>4011</v>
      </c>
      <c r="D128" s="1085">
        <v>0</v>
      </c>
    </row>
    <row r="129" spans="3:4" x14ac:dyDescent="0.25">
      <c r="C129" s="1078" t="s">
        <v>4012</v>
      </c>
      <c r="D129" s="1085">
        <v>0</v>
      </c>
    </row>
    <row r="130" spans="3:4" x14ac:dyDescent="0.25">
      <c r="C130" s="1075" t="s">
        <v>4013</v>
      </c>
      <c r="D130" s="1084">
        <v>43622038.379999995</v>
      </c>
    </row>
    <row r="131" spans="3:4" x14ac:dyDescent="0.25">
      <c r="C131" s="1078" t="s">
        <v>4014</v>
      </c>
      <c r="D131" s="1085">
        <v>43622038.379999995</v>
      </c>
    </row>
    <row r="132" spans="3:4" x14ac:dyDescent="0.25">
      <c r="C132" s="1078" t="s">
        <v>4015</v>
      </c>
      <c r="D132" s="1085">
        <v>0</v>
      </c>
    </row>
    <row r="133" spans="3:4" x14ac:dyDescent="0.25">
      <c r="C133" s="1078" t="s">
        <v>4016</v>
      </c>
      <c r="D133" s="1085">
        <v>0</v>
      </c>
    </row>
    <row r="134" spans="3:4" x14ac:dyDescent="0.25">
      <c r="C134" s="1074" t="s">
        <v>4017</v>
      </c>
      <c r="D134" s="1084">
        <v>399842034.88000005</v>
      </c>
    </row>
    <row r="135" spans="3:4" x14ac:dyDescent="0.25">
      <c r="C135" s="1075" t="s">
        <v>4018</v>
      </c>
      <c r="D135" s="1084">
        <v>252063347.69000003</v>
      </c>
    </row>
    <row r="136" spans="3:4" x14ac:dyDescent="0.25">
      <c r="C136" s="1078" t="s">
        <v>4019</v>
      </c>
      <c r="D136" s="1085">
        <v>252063347.69000003</v>
      </c>
    </row>
    <row r="137" spans="3:4" x14ac:dyDescent="0.25">
      <c r="C137" s="1078" t="s">
        <v>4020</v>
      </c>
      <c r="D137" s="1085">
        <v>0</v>
      </c>
    </row>
    <row r="138" spans="3:4" x14ac:dyDescent="0.25">
      <c r="C138" s="1075" t="s">
        <v>4021</v>
      </c>
      <c r="D138" s="1084">
        <v>147778687.19000003</v>
      </c>
    </row>
    <row r="139" spans="3:4" x14ac:dyDescent="0.25">
      <c r="C139" s="1078" t="s">
        <v>4022</v>
      </c>
      <c r="D139" s="1085">
        <v>147778687.19000003</v>
      </c>
    </row>
    <row r="140" spans="3:4" x14ac:dyDescent="0.25">
      <c r="C140" s="1078" t="s">
        <v>4023</v>
      </c>
      <c r="D140" s="1085">
        <v>0</v>
      </c>
    </row>
    <row r="141" spans="3:4" x14ac:dyDescent="0.25">
      <c r="C141" s="1078" t="s">
        <v>4024</v>
      </c>
      <c r="D141" s="1085">
        <v>0</v>
      </c>
    </row>
    <row r="142" spans="3:4" x14ac:dyDescent="0.25">
      <c r="C142" s="1075" t="s">
        <v>4025</v>
      </c>
      <c r="D142" s="1084">
        <v>0</v>
      </c>
    </row>
    <row r="143" spans="3:4" x14ac:dyDescent="0.25">
      <c r="C143" s="1078" t="s">
        <v>4025</v>
      </c>
      <c r="D143" s="1085">
        <v>0</v>
      </c>
    </row>
    <row r="144" spans="3:4" x14ac:dyDescent="0.25">
      <c r="C144" s="1078" t="s">
        <v>4026</v>
      </c>
      <c r="D144" s="1085">
        <v>0</v>
      </c>
    </row>
    <row r="145" spans="3:4" x14ac:dyDescent="0.25">
      <c r="C145" s="1078" t="s">
        <v>4027</v>
      </c>
      <c r="D145" s="1085">
        <v>0</v>
      </c>
    </row>
    <row r="146" spans="3:4" ht="30" x14ac:dyDescent="0.25">
      <c r="C146" s="1078" t="s">
        <v>4028</v>
      </c>
      <c r="D146" s="1085">
        <v>0</v>
      </c>
    </row>
    <row r="147" spans="3:4" x14ac:dyDescent="0.25">
      <c r="C147" s="1075" t="s">
        <v>4029</v>
      </c>
      <c r="D147" s="1084">
        <v>0</v>
      </c>
    </row>
    <row r="148" spans="3:4" x14ac:dyDescent="0.25">
      <c r="C148" s="1078" t="s">
        <v>4029</v>
      </c>
      <c r="D148" s="1085">
        <v>0</v>
      </c>
    </row>
  </sheetData>
  <mergeCells count="1">
    <mergeCell ref="D2:D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20"/>
  <sheetViews>
    <sheetView topLeftCell="A7" workbookViewId="0">
      <selection activeCell="D29" sqref="D29"/>
    </sheetView>
  </sheetViews>
  <sheetFormatPr baseColWidth="10" defaultRowHeight="15" x14ac:dyDescent="0.25"/>
  <cols>
    <col min="3" max="3" width="0.42578125" customWidth="1"/>
    <col min="4" max="4" width="66.85546875" customWidth="1"/>
    <col min="5" max="5" width="18.42578125" customWidth="1"/>
  </cols>
  <sheetData>
    <row r="3" spans="3:5" x14ac:dyDescent="0.25">
      <c r="C3" s="1109" t="s">
        <v>3629</v>
      </c>
      <c r="D3" s="1110"/>
      <c r="E3" s="1111" t="s">
        <v>3645</v>
      </c>
    </row>
    <row r="4" spans="3:5" x14ac:dyDescent="0.25">
      <c r="C4" s="1109" t="s">
        <v>3653</v>
      </c>
      <c r="D4" s="1110"/>
      <c r="E4" s="1111"/>
    </row>
    <row r="5" spans="3:5" x14ac:dyDescent="0.25">
      <c r="C5" s="1109" t="s">
        <v>3654</v>
      </c>
      <c r="D5" s="1110"/>
      <c r="E5" s="1111"/>
    </row>
    <row r="6" spans="3:5" x14ac:dyDescent="0.25">
      <c r="C6" s="1109" t="s">
        <v>3655</v>
      </c>
      <c r="D6" s="1110"/>
      <c r="E6" s="1111"/>
    </row>
    <row r="7" spans="3:5" x14ac:dyDescent="0.25">
      <c r="C7" s="1118" t="s">
        <v>3631</v>
      </c>
      <c r="D7" s="1119"/>
      <c r="E7" s="1126">
        <v>6417394389.3000002</v>
      </c>
    </row>
    <row r="8" spans="3:5" x14ac:dyDescent="0.25">
      <c r="C8" s="1062" t="s">
        <v>3656</v>
      </c>
      <c r="D8" s="1063"/>
      <c r="E8" s="804">
        <v>252090185.34999985</v>
      </c>
    </row>
    <row r="9" spans="3:5" x14ac:dyDescent="0.25">
      <c r="C9" s="1062" t="s">
        <v>3657</v>
      </c>
      <c r="D9" s="1063"/>
      <c r="E9" s="804">
        <v>0</v>
      </c>
    </row>
    <row r="10" spans="3:5" x14ac:dyDescent="0.25">
      <c r="C10" s="1062" t="s">
        <v>3658</v>
      </c>
      <c r="D10" s="1063"/>
      <c r="E10" s="804">
        <v>62931617.979999997</v>
      </c>
    </row>
    <row r="11" spans="3:5" x14ac:dyDescent="0.25">
      <c r="C11" s="1062" t="s">
        <v>3659</v>
      </c>
      <c r="D11" s="1063"/>
      <c r="E11" s="804">
        <v>244590723.85000002</v>
      </c>
    </row>
    <row r="12" spans="3:5" x14ac:dyDescent="0.25">
      <c r="C12" s="1062" t="s">
        <v>3660</v>
      </c>
      <c r="D12" s="1063"/>
      <c r="E12" s="804">
        <v>846237583.3299998</v>
      </c>
    </row>
    <row r="13" spans="3:5" x14ac:dyDescent="0.25">
      <c r="C13" s="1062" t="s">
        <v>3661</v>
      </c>
      <c r="D13" s="1063"/>
      <c r="E13" s="804">
        <v>2489454699.1300001</v>
      </c>
    </row>
    <row r="14" spans="3:5" x14ac:dyDescent="0.25">
      <c r="C14" s="1062" t="s">
        <v>3662</v>
      </c>
      <c r="D14" s="1063"/>
      <c r="E14" s="804">
        <v>1258035681.5199993</v>
      </c>
    </row>
    <row r="15" spans="3:5" x14ac:dyDescent="0.25">
      <c r="C15" s="1062" t="s">
        <v>3663</v>
      </c>
      <c r="D15" s="1063"/>
      <c r="E15" s="804">
        <v>674688498.67999995</v>
      </c>
    </row>
    <row r="16" spans="3:5" x14ac:dyDescent="0.25">
      <c r="C16" s="1062" t="s">
        <v>3664</v>
      </c>
      <c r="D16" s="1063"/>
      <c r="E16" s="804">
        <v>0</v>
      </c>
    </row>
    <row r="17" spans="3:5" x14ac:dyDescent="0.25">
      <c r="C17" s="1062" t="s">
        <v>3665</v>
      </c>
      <c r="D17" s="1063"/>
      <c r="E17" s="804">
        <v>30278176.100000005</v>
      </c>
    </row>
    <row r="18" spans="3:5" x14ac:dyDescent="0.25">
      <c r="C18" s="1062" t="s">
        <v>3666</v>
      </c>
      <c r="D18" s="1063"/>
      <c r="E18" s="804">
        <v>13588784.149999995</v>
      </c>
    </row>
    <row r="19" spans="3:5" x14ac:dyDescent="0.25">
      <c r="C19" s="1062" t="s">
        <v>3667</v>
      </c>
      <c r="D19" s="1063"/>
      <c r="E19" s="804">
        <v>30353998.760000002</v>
      </c>
    </row>
    <row r="20" spans="3:5" x14ac:dyDescent="0.25">
      <c r="C20" s="1062" t="s">
        <v>3668</v>
      </c>
      <c r="D20" s="1063"/>
      <c r="E20" s="804">
        <v>515144440.44999999</v>
      </c>
    </row>
  </sheetData>
  <mergeCells count="6">
    <mergeCell ref="C7:D7"/>
    <mergeCell ref="C3:D3"/>
    <mergeCell ref="E3:E6"/>
    <mergeCell ref="C4:D4"/>
    <mergeCell ref="C5:D5"/>
    <mergeCell ref="C6:D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2"/>
  <sheetViews>
    <sheetView topLeftCell="A2" workbookViewId="0">
      <selection activeCell="J5" sqref="J5"/>
    </sheetView>
  </sheetViews>
  <sheetFormatPr baseColWidth="10" defaultRowHeight="15" x14ac:dyDescent="0.25"/>
  <cols>
    <col min="1" max="1" width="3.5703125" customWidth="1"/>
    <col min="2" max="2" width="21.42578125" customWidth="1"/>
    <col min="3" max="3" width="33.42578125" bestFit="1" customWidth="1"/>
    <col min="4" max="4" width="7.85546875" customWidth="1"/>
    <col min="5" max="7" width="9.28515625" customWidth="1"/>
    <col min="8" max="8" width="12.140625" customWidth="1"/>
    <col min="9" max="9" width="10.42578125" customWidth="1"/>
  </cols>
  <sheetData>
    <row r="1" spans="1:17" hidden="1" x14ac:dyDescent="0.25">
      <c r="A1" s="1130"/>
      <c r="B1" s="1131"/>
      <c r="C1" s="1131"/>
      <c r="D1" s="1131"/>
      <c r="E1" s="1131"/>
      <c r="F1" s="1131"/>
      <c r="G1" s="1131"/>
      <c r="H1" s="1131"/>
      <c r="I1" s="1132"/>
    </row>
    <row r="2" spans="1:17" x14ac:dyDescent="0.25">
      <c r="A2" s="1133" t="s">
        <v>3629</v>
      </c>
      <c r="B2" s="1134"/>
      <c r="C2" s="1134"/>
      <c r="D2" s="1134"/>
      <c r="E2" s="1134"/>
      <c r="F2" s="1134"/>
      <c r="G2" s="1134"/>
      <c r="H2" s="1134"/>
      <c r="I2" s="1135"/>
    </row>
    <row r="3" spans="1:17" x14ac:dyDescent="0.25">
      <c r="A3" s="1133" t="s">
        <v>3653</v>
      </c>
      <c r="B3" s="1134"/>
      <c r="C3" s="1134"/>
      <c r="D3" s="1134"/>
      <c r="E3" s="1134"/>
      <c r="F3" s="1134"/>
      <c r="G3" s="1134"/>
      <c r="H3" s="1134"/>
      <c r="I3" s="1135"/>
      <c r="J3" s="1136"/>
      <c r="K3" s="1136"/>
      <c r="L3" s="1136"/>
      <c r="M3" s="1136"/>
      <c r="N3" s="1136"/>
      <c r="O3" s="1136"/>
      <c r="P3" s="1136"/>
      <c r="Q3" s="1137"/>
    </row>
    <row r="4" spans="1:17" x14ac:dyDescent="0.25">
      <c r="A4" s="1133" t="s">
        <v>4100</v>
      </c>
      <c r="B4" s="1134"/>
      <c r="C4" s="1134"/>
      <c r="D4" s="1134"/>
      <c r="E4" s="1134"/>
      <c r="F4" s="1134"/>
      <c r="G4" s="1134"/>
      <c r="H4" s="1134"/>
      <c r="I4" s="1135"/>
    </row>
    <row r="5" spans="1:17" ht="23.25" customHeight="1" x14ac:dyDescent="0.25">
      <c r="A5" s="1138" t="s">
        <v>4101</v>
      </c>
      <c r="B5" s="1139" t="s">
        <v>4102</v>
      </c>
      <c r="C5" s="1138" t="s">
        <v>4103</v>
      </c>
      <c r="D5" s="1140" t="s">
        <v>4104</v>
      </c>
      <c r="E5" s="1138" t="s">
        <v>4105</v>
      </c>
      <c r="F5" s="1138" t="s">
        <v>4105</v>
      </c>
      <c r="G5" s="1138" t="s">
        <v>4106</v>
      </c>
      <c r="H5" s="1138" t="s">
        <v>4107</v>
      </c>
      <c r="I5" s="1138" t="s">
        <v>4108</v>
      </c>
    </row>
    <row r="6" spans="1:17" x14ac:dyDescent="0.25">
      <c r="A6" s="1138"/>
      <c r="B6" s="1141" t="s">
        <v>4109</v>
      </c>
      <c r="C6" s="1138"/>
      <c r="D6" s="1140"/>
      <c r="E6" s="1138" t="s">
        <v>4110</v>
      </c>
      <c r="F6" s="1138" t="s">
        <v>4111</v>
      </c>
      <c r="G6" s="1138"/>
      <c r="H6" s="1138"/>
      <c r="I6" s="1138"/>
    </row>
    <row r="7" spans="1:17" ht="15" customHeight="1" x14ac:dyDescent="0.25">
      <c r="A7" s="1142">
        <v>1</v>
      </c>
      <c r="B7" s="1143" t="s">
        <v>4112</v>
      </c>
      <c r="C7" s="1143" t="s">
        <v>4113</v>
      </c>
      <c r="D7" s="1144">
        <v>1</v>
      </c>
      <c r="E7" s="1145">
        <v>3080.4</v>
      </c>
      <c r="F7" s="1145">
        <v>3080.4</v>
      </c>
      <c r="G7" s="1144">
        <v>1</v>
      </c>
      <c r="H7" s="1144"/>
      <c r="I7" s="1144"/>
    </row>
    <row r="8" spans="1:17" ht="15" customHeight="1" x14ac:dyDescent="0.25">
      <c r="A8" s="1142">
        <v>2</v>
      </c>
      <c r="B8" s="1143" t="s">
        <v>4112</v>
      </c>
      <c r="C8" s="1143" t="s">
        <v>4114</v>
      </c>
      <c r="D8" s="1144">
        <v>45</v>
      </c>
      <c r="E8" s="1145">
        <v>8000</v>
      </c>
      <c r="F8" s="1145">
        <v>35000</v>
      </c>
      <c r="G8" s="1144">
        <v>36</v>
      </c>
      <c r="H8" s="1144">
        <v>4</v>
      </c>
      <c r="I8" s="1144">
        <v>5</v>
      </c>
    </row>
    <row r="9" spans="1:17" ht="15" customHeight="1" x14ac:dyDescent="0.25">
      <c r="A9" s="1142">
        <v>3</v>
      </c>
      <c r="B9" s="1143" t="s">
        <v>4112</v>
      </c>
      <c r="C9" s="1143" t="s">
        <v>4115</v>
      </c>
      <c r="D9" s="1144">
        <v>1</v>
      </c>
      <c r="E9" s="1145">
        <v>20000</v>
      </c>
      <c r="F9" s="1145">
        <v>20000</v>
      </c>
      <c r="G9" s="1144">
        <v>1</v>
      </c>
      <c r="H9" s="1144"/>
      <c r="I9" s="1144"/>
    </row>
    <row r="10" spans="1:17" ht="15" customHeight="1" x14ac:dyDescent="0.25">
      <c r="A10" s="1142">
        <v>4</v>
      </c>
      <c r="B10" s="1143" t="s">
        <v>4112</v>
      </c>
      <c r="C10" s="1143" t="s">
        <v>4116</v>
      </c>
      <c r="D10" s="1144">
        <v>12</v>
      </c>
      <c r="E10" s="1145">
        <v>6235.8</v>
      </c>
      <c r="F10" s="1145">
        <v>11851.22</v>
      </c>
      <c r="G10" s="1144">
        <v>4</v>
      </c>
      <c r="H10" s="1144">
        <v>8</v>
      </c>
      <c r="I10" s="1144"/>
    </row>
    <row r="11" spans="1:17" ht="15" customHeight="1" x14ac:dyDescent="0.25">
      <c r="A11" s="1142">
        <v>5</v>
      </c>
      <c r="B11" s="1143" t="s">
        <v>4112</v>
      </c>
      <c r="C11" s="1143" t="s">
        <v>4117</v>
      </c>
      <c r="D11" s="1144">
        <v>1</v>
      </c>
      <c r="E11" s="1145">
        <v>11530.25</v>
      </c>
      <c r="F11" s="1145">
        <v>11530.25</v>
      </c>
      <c r="G11" s="1144"/>
      <c r="H11" s="1144">
        <v>1</v>
      </c>
      <c r="I11" s="1144"/>
    </row>
    <row r="12" spans="1:17" ht="15" customHeight="1" x14ac:dyDescent="0.25">
      <c r="A12" s="1142">
        <v>6</v>
      </c>
      <c r="B12" s="1143" t="s">
        <v>4112</v>
      </c>
      <c r="C12" s="1143" t="s">
        <v>4118</v>
      </c>
      <c r="D12" s="1144">
        <v>39</v>
      </c>
      <c r="E12" s="1145">
        <v>3108</v>
      </c>
      <c r="F12" s="1145">
        <v>7831.09</v>
      </c>
      <c r="G12" s="1144">
        <v>1</v>
      </c>
      <c r="H12" s="1144">
        <v>38</v>
      </c>
      <c r="I12" s="1144"/>
    </row>
    <row r="13" spans="1:17" ht="15" customHeight="1" x14ac:dyDescent="0.25">
      <c r="A13" s="1142">
        <v>7</v>
      </c>
      <c r="B13" s="1143" t="s">
        <v>4112</v>
      </c>
      <c r="C13" s="1143" t="s">
        <v>4119</v>
      </c>
      <c r="D13" s="1144">
        <v>19</v>
      </c>
      <c r="E13" s="1145">
        <v>6733.96</v>
      </c>
      <c r="F13" s="1145">
        <v>12304.3</v>
      </c>
      <c r="G13" s="1144">
        <v>1</v>
      </c>
      <c r="H13" s="1144">
        <v>18</v>
      </c>
      <c r="I13" s="1144"/>
    </row>
    <row r="14" spans="1:17" ht="15" customHeight="1" x14ac:dyDescent="0.25">
      <c r="A14" s="1142">
        <v>8</v>
      </c>
      <c r="B14" s="1143" t="s">
        <v>4112</v>
      </c>
      <c r="C14" s="1143" t="s">
        <v>4120</v>
      </c>
      <c r="D14" s="1144">
        <v>141</v>
      </c>
      <c r="E14" s="1145">
        <v>8000</v>
      </c>
      <c r="F14" s="1145">
        <v>35000</v>
      </c>
      <c r="G14" s="1144">
        <v>79</v>
      </c>
      <c r="H14" s="1144">
        <v>8</v>
      </c>
      <c r="I14" s="1144">
        <v>54</v>
      </c>
    </row>
    <row r="15" spans="1:17" ht="15" customHeight="1" x14ac:dyDescent="0.25">
      <c r="A15" s="1142">
        <v>9</v>
      </c>
      <c r="B15" s="1143" t="s">
        <v>4112</v>
      </c>
      <c r="C15" s="1143" t="s">
        <v>4121</v>
      </c>
      <c r="D15" s="1144">
        <v>1</v>
      </c>
      <c r="E15" s="1145">
        <v>18000</v>
      </c>
      <c r="F15" s="1145">
        <v>18000</v>
      </c>
      <c r="G15" s="1144">
        <v>1</v>
      </c>
      <c r="H15" s="1144"/>
      <c r="I15" s="1144"/>
    </row>
    <row r="16" spans="1:17" ht="15" customHeight="1" x14ac:dyDescent="0.25">
      <c r="A16" s="1142">
        <v>10</v>
      </c>
      <c r="B16" s="1143" t="s">
        <v>4112</v>
      </c>
      <c r="C16" s="1143" t="s">
        <v>4122</v>
      </c>
      <c r="D16" s="1144">
        <v>7</v>
      </c>
      <c r="E16" s="1145">
        <v>16000</v>
      </c>
      <c r="F16" s="1145">
        <v>16000</v>
      </c>
      <c r="G16" s="1144">
        <v>7</v>
      </c>
      <c r="H16" s="1144"/>
      <c r="I16" s="1144"/>
    </row>
    <row r="17" spans="1:9" ht="15" customHeight="1" x14ac:dyDescent="0.25">
      <c r="A17" s="1142">
        <v>11</v>
      </c>
      <c r="B17" s="1143" t="s">
        <v>4112</v>
      </c>
      <c r="C17" s="1143" t="s">
        <v>4123</v>
      </c>
      <c r="D17" s="1144">
        <v>3</v>
      </c>
      <c r="E17" s="1145">
        <v>8466.32</v>
      </c>
      <c r="F17" s="1145">
        <v>8466.32</v>
      </c>
      <c r="G17" s="1144"/>
      <c r="H17" s="1144">
        <v>3</v>
      </c>
      <c r="I17" s="1144"/>
    </row>
    <row r="18" spans="1:9" ht="15" customHeight="1" x14ac:dyDescent="0.25">
      <c r="A18" s="1142">
        <v>12</v>
      </c>
      <c r="B18" s="1143" t="s">
        <v>4112</v>
      </c>
      <c r="C18" s="1143" t="s">
        <v>4124</v>
      </c>
      <c r="D18" s="1144">
        <v>11</v>
      </c>
      <c r="E18" s="1145">
        <v>23000</v>
      </c>
      <c r="F18" s="1145">
        <v>57000</v>
      </c>
      <c r="G18" s="1144">
        <v>1</v>
      </c>
      <c r="H18" s="1144"/>
      <c r="I18" s="1144">
        <v>10</v>
      </c>
    </row>
    <row r="19" spans="1:9" ht="15" customHeight="1" x14ac:dyDescent="0.25">
      <c r="A19" s="1142">
        <v>13</v>
      </c>
      <c r="B19" s="1143" t="s">
        <v>4112</v>
      </c>
      <c r="C19" s="1143" t="s">
        <v>4125</v>
      </c>
      <c r="D19" s="1144">
        <v>43</v>
      </c>
      <c r="E19" s="1145">
        <v>8000</v>
      </c>
      <c r="F19" s="1145">
        <v>23287.91</v>
      </c>
      <c r="G19" s="1144">
        <v>16</v>
      </c>
      <c r="H19" s="1144">
        <v>1</v>
      </c>
      <c r="I19" s="1144">
        <v>26</v>
      </c>
    </row>
    <row r="20" spans="1:9" ht="15" customHeight="1" x14ac:dyDescent="0.25">
      <c r="A20" s="1142">
        <v>14</v>
      </c>
      <c r="B20" s="1143" t="s">
        <v>4112</v>
      </c>
      <c r="C20" s="1143" t="s">
        <v>4126</v>
      </c>
      <c r="D20" s="1144">
        <v>18</v>
      </c>
      <c r="E20" s="1145">
        <v>4984.2</v>
      </c>
      <c r="F20" s="1145">
        <v>11584.88</v>
      </c>
      <c r="G20" s="1144">
        <v>4</v>
      </c>
      <c r="H20" s="1144">
        <v>14</v>
      </c>
      <c r="I20" s="1144"/>
    </row>
    <row r="21" spans="1:9" ht="15" customHeight="1" x14ac:dyDescent="0.25">
      <c r="A21" s="1142">
        <v>15</v>
      </c>
      <c r="B21" s="1143" t="s">
        <v>4112</v>
      </c>
      <c r="C21" s="1143" t="s">
        <v>4127</v>
      </c>
      <c r="D21" s="1144">
        <v>25</v>
      </c>
      <c r="E21" s="1145">
        <v>12000</v>
      </c>
      <c r="F21" s="1145">
        <v>18500</v>
      </c>
      <c r="G21" s="1144">
        <v>11</v>
      </c>
      <c r="H21" s="1144"/>
      <c r="I21" s="1144">
        <v>14</v>
      </c>
    </row>
    <row r="22" spans="1:9" ht="15" customHeight="1" x14ac:dyDescent="0.25">
      <c r="A22" s="1142">
        <v>16</v>
      </c>
      <c r="B22" s="1143" t="s">
        <v>4112</v>
      </c>
      <c r="C22" s="1143" t="s">
        <v>4128</v>
      </c>
      <c r="D22" s="1144">
        <v>1377</v>
      </c>
      <c r="E22" s="1145">
        <v>3080.4</v>
      </c>
      <c r="F22" s="1145">
        <v>45672.17</v>
      </c>
      <c r="G22" s="1144">
        <v>384</v>
      </c>
      <c r="H22" s="1144">
        <v>780</v>
      </c>
      <c r="I22" s="1144">
        <v>213</v>
      </c>
    </row>
    <row r="23" spans="1:9" ht="15" customHeight="1" x14ac:dyDescent="0.25">
      <c r="A23" s="1142">
        <v>17</v>
      </c>
      <c r="B23" s="1143" t="s">
        <v>4112</v>
      </c>
      <c r="C23" s="1143" t="s">
        <v>4129</v>
      </c>
      <c r="D23" s="1144">
        <v>394</v>
      </c>
      <c r="E23" s="1145">
        <v>3080.4</v>
      </c>
      <c r="F23" s="1145">
        <v>14000</v>
      </c>
      <c r="G23" s="1144">
        <v>103</v>
      </c>
      <c r="H23" s="1144">
        <v>286</v>
      </c>
      <c r="I23" s="1144">
        <v>5</v>
      </c>
    </row>
    <row r="24" spans="1:9" ht="15" customHeight="1" x14ac:dyDescent="0.25">
      <c r="A24" s="1142">
        <v>18</v>
      </c>
      <c r="B24" s="1143" t="s">
        <v>4112</v>
      </c>
      <c r="C24" s="1143" t="s">
        <v>4130</v>
      </c>
      <c r="D24" s="1144">
        <v>100</v>
      </c>
      <c r="E24" s="1145">
        <v>3080.4</v>
      </c>
      <c r="F24" s="1145">
        <v>6750.48</v>
      </c>
      <c r="G24" s="1144">
        <v>21</v>
      </c>
      <c r="H24" s="1144">
        <v>79</v>
      </c>
      <c r="I24" s="1144"/>
    </row>
    <row r="25" spans="1:9" ht="15" customHeight="1" x14ac:dyDescent="0.25">
      <c r="A25" s="1142">
        <v>19</v>
      </c>
      <c r="B25" s="1143" t="s">
        <v>4112</v>
      </c>
      <c r="C25" s="1143" t="s">
        <v>4131</v>
      </c>
      <c r="D25" s="1144">
        <v>63</v>
      </c>
      <c r="E25" s="1145">
        <v>6000</v>
      </c>
      <c r="F25" s="1145">
        <v>8610.7099999999991</v>
      </c>
      <c r="G25" s="1144">
        <v>6</v>
      </c>
      <c r="H25" s="1144">
        <v>57</v>
      </c>
      <c r="I25" s="1144"/>
    </row>
    <row r="26" spans="1:9" ht="15" customHeight="1" x14ac:dyDescent="0.25">
      <c r="A26" s="1142">
        <v>20</v>
      </c>
      <c r="B26" s="1143" t="s">
        <v>4112</v>
      </c>
      <c r="C26" s="1143" t="s">
        <v>4132</v>
      </c>
      <c r="D26" s="1144">
        <v>217</v>
      </c>
      <c r="E26" s="1145">
        <v>8960</v>
      </c>
      <c r="F26" s="1145">
        <v>12480.3</v>
      </c>
      <c r="G26" s="1144">
        <v>217</v>
      </c>
      <c r="H26" s="1144"/>
      <c r="I26" s="1144"/>
    </row>
    <row r="27" spans="1:9" ht="15" customHeight="1" x14ac:dyDescent="0.25">
      <c r="A27" s="1142">
        <v>21</v>
      </c>
      <c r="B27" s="1143" t="s">
        <v>4112</v>
      </c>
      <c r="C27" s="1143" t="s">
        <v>4133</v>
      </c>
      <c r="D27" s="1144">
        <v>55</v>
      </c>
      <c r="E27" s="1145">
        <v>5764.81</v>
      </c>
      <c r="F27" s="1145">
        <v>12992.69</v>
      </c>
      <c r="G27" s="1144">
        <v>10</v>
      </c>
      <c r="H27" s="1144">
        <v>45</v>
      </c>
      <c r="I27" s="1144"/>
    </row>
    <row r="28" spans="1:9" ht="15" customHeight="1" x14ac:dyDescent="0.25">
      <c r="A28" s="1142">
        <v>22</v>
      </c>
      <c r="B28" s="1143" t="s">
        <v>4112</v>
      </c>
      <c r="C28" s="1143" t="s">
        <v>4134</v>
      </c>
      <c r="D28" s="1144">
        <v>2</v>
      </c>
      <c r="E28" s="1145">
        <v>15039</v>
      </c>
      <c r="F28" s="1145">
        <v>17139</v>
      </c>
      <c r="G28" s="1144">
        <v>2</v>
      </c>
      <c r="H28" s="1144"/>
      <c r="I28" s="1144"/>
    </row>
    <row r="29" spans="1:9" ht="15" customHeight="1" x14ac:dyDescent="0.25">
      <c r="A29" s="1142">
        <v>23</v>
      </c>
      <c r="B29" s="1143" t="s">
        <v>4112</v>
      </c>
      <c r="C29" s="1143" t="s">
        <v>4135</v>
      </c>
      <c r="D29" s="1144">
        <v>5</v>
      </c>
      <c r="E29" s="1145">
        <v>6218.63</v>
      </c>
      <c r="F29" s="1145">
        <v>6648.32</v>
      </c>
      <c r="G29" s="1144"/>
      <c r="H29" s="1144">
        <v>5</v>
      </c>
      <c r="I29" s="1144"/>
    </row>
    <row r="30" spans="1:9" ht="15" customHeight="1" x14ac:dyDescent="0.25">
      <c r="A30" s="1142">
        <v>24</v>
      </c>
      <c r="B30" s="1143" t="s">
        <v>4112</v>
      </c>
      <c r="C30" s="1143" t="s">
        <v>4136</v>
      </c>
      <c r="D30" s="1144">
        <v>21</v>
      </c>
      <c r="E30" s="1145">
        <v>8991.4500000000007</v>
      </c>
      <c r="F30" s="1145">
        <v>14347.2</v>
      </c>
      <c r="G30" s="1144"/>
      <c r="H30" s="1144">
        <v>21</v>
      </c>
      <c r="I30" s="1144"/>
    </row>
    <row r="31" spans="1:9" ht="15" customHeight="1" x14ac:dyDescent="0.25">
      <c r="A31" s="1142">
        <v>25</v>
      </c>
      <c r="B31" s="1143" t="s">
        <v>4112</v>
      </c>
      <c r="C31" s="1143" t="s">
        <v>4137</v>
      </c>
      <c r="D31" s="1144">
        <v>3</v>
      </c>
      <c r="E31" s="1145">
        <v>6110.1</v>
      </c>
      <c r="F31" s="1145">
        <v>8276.16</v>
      </c>
      <c r="G31" s="1144">
        <v>1</v>
      </c>
      <c r="H31" s="1144">
        <v>2</v>
      </c>
      <c r="I31" s="1144"/>
    </row>
    <row r="32" spans="1:9" ht="15" customHeight="1" x14ac:dyDescent="0.25">
      <c r="A32" s="1142">
        <v>26</v>
      </c>
      <c r="B32" s="1143" t="s">
        <v>4112</v>
      </c>
      <c r="C32" s="1143" t="s">
        <v>4138</v>
      </c>
      <c r="D32" s="1144">
        <v>154</v>
      </c>
      <c r="E32" s="1145">
        <v>4374.3</v>
      </c>
      <c r="F32" s="1145">
        <v>20000.099999999999</v>
      </c>
      <c r="G32" s="1144">
        <v>16</v>
      </c>
      <c r="H32" s="1144">
        <v>132</v>
      </c>
      <c r="I32" s="1144">
        <v>6</v>
      </c>
    </row>
    <row r="33" spans="1:9" ht="15" customHeight="1" x14ac:dyDescent="0.25">
      <c r="A33" s="1142">
        <v>27</v>
      </c>
      <c r="B33" s="1143" t="s">
        <v>4112</v>
      </c>
      <c r="C33" s="1143" t="s">
        <v>4139</v>
      </c>
      <c r="D33" s="1144">
        <v>37</v>
      </c>
      <c r="E33" s="1145">
        <v>5500</v>
      </c>
      <c r="F33" s="1145">
        <v>9005.58</v>
      </c>
      <c r="G33" s="1144">
        <v>10</v>
      </c>
      <c r="H33" s="1144">
        <v>26</v>
      </c>
      <c r="I33" s="1144">
        <v>1</v>
      </c>
    </row>
    <row r="34" spans="1:9" ht="15" customHeight="1" x14ac:dyDescent="0.25">
      <c r="A34" s="1142">
        <v>28</v>
      </c>
      <c r="B34" s="1143" t="s">
        <v>4112</v>
      </c>
      <c r="C34" s="1143" t="s">
        <v>4140</v>
      </c>
      <c r="D34" s="1144">
        <v>1</v>
      </c>
      <c r="E34" s="1145">
        <v>80000</v>
      </c>
      <c r="F34" s="1145">
        <v>80000</v>
      </c>
      <c r="G34" s="1144">
        <v>1</v>
      </c>
      <c r="H34" s="1144"/>
      <c r="I34" s="1144"/>
    </row>
    <row r="35" spans="1:9" ht="15" customHeight="1" x14ac:dyDescent="0.25">
      <c r="A35" s="1142">
        <v>29</v>
      </c>
      <c r="B35" s="1143" t="s">
        <v>4112</v>
      </c>
      <c r="C35" s="1143" t="s">
        <v>4141</v>
      </c>
      <c r="D35" s="1144">
        <v>1</v>
      </c>
      <c r="E35" s="1145">
        <v>103000</v>
      </c>
      <c r="F35" s="1145">
        <v>103000</v>
      </c>
      <c r="G35" s="1144">
        <v>1</v>
      </c>
      <c r="H35" s="1144"/>
      <c r="I35" s="1144"/>
    </row>
    <row r="36" spans="1:9" ht="15" customHeight="1" x14ac:dyDescent="0.25">
      <c r="A36" s="1142">
        <v>30</v>
      </c>
      <c r="B36" s="1143" t="s">
        <v>4112</v>
      </c>
      <c r="C36" s="1143" t="s">
        <v>4142</v>
      </c>
      <c r="D36" s="1144">
        <v>6</v>
      </c>
      <c r="E36" s="1145">
        <v>17663</v>
      </c>
      <c r="F36" s="1145">
        <v>17663</v>
      </c>
      <c r="G36" s="1144"/>
      <c r="H36" s="1144"/>
      <c r="I36" s="1144">
        <v>6</v>
      </c>
    </row>
    <row r="37" spans="1:9" ht="15" customHeight="1" x14ac:dyDescent="0.25">
      <c r="A37" s="1142">
        <v>31</v>
      </c>
      <c r="B37" s="1143" t="s">
        <v>4112</v>
      </c>
      <c r="C37" s="1143" t="s">
        <v>4143</v>
      </c>
      <c r="D37" s="1144">
        <v>11</v>
      </c>
      <c r="E37" s="1145">
        <v>10000</v>
      </c>
      <c r="F37" s="1145">
        <v>10000</v>
      </c>
      <c r="G37" s="1144">
        <v>11</v>
      </c>
      <c r="H37" s="1144"/>
      <c r="I37" s="1144"/>
    </row>
    <row r="38" spans="1:9" ht="15" customHeight="1" x14ac:dyDescent="0.25">
      <c r="A38" s="1142">
        <v>32</v>
      </c>
      <c r="B38" s="1143" t="s">
        <v>4112</v>
      </c>
      <c r="C38" s="1143" t="s">
        <v>4144</v>
      </c>
      <c r="D38" s="1144">
        <v>1</v>
      </c>
      <c r="E38" s="1145">
        <v>90000</v>
      </c>
      <c r="F38" s="1145">
        <v>90000</v>
      </c>
      <c r="G38" s="1144">
        <v>1</v>
      </c>
      <c r="H38" s="1144"/>
      <c r="I38" s="1144"/>
    </row>
    <row r="39" spans="1:9" ht="15" customHeight="1" x14ac:dyDescent="0.25">
      <c r="A39" s="1142">
        <v>33</v>
      </c>
      <c r="B39" s="1143" t="s">
        <v>4112</v>
      </c>
      <c r="C39" s="1143" t="s">
        <v>4145</v>
      </c>
      <c r="D39" s="1144">
        <v>215</v>
      </c>
      <c r="E39" s="1145">
        <v>15878.4</v>
      </c>
      <c r="F39" s="1145">
        <v>71500</v>
      </c>
      <c r="G39" s="1144">
        <v>182</v>
      </c>
      <c r="H39" s="1144"/>
      <c r="I39" s="1144">
        <v>33</v>
      </c>
    </row>
    <row r="40" spans="1:9" ht="15" customHeight="1" x14ac:dyDescent="0.25">
      <c r="A40" s="1142">
        <v>34</v>
      </c>
      <c r="B40" s="1143" t="s">
        <v>4112</v>
      </c>
      <c r="C40" s="1143" t="s">
        <v>4146</v>
      </c>
      <c r="D40" s="1144">
        <v>6</v>
      </c>
      <c r="E40" s="1145">
        <v>18000</v>
      </c>
      <c r="F40" s="1145">
        <v>18000</v>
      </c>
      <c r="G40" s="1144">
        <v>6</v>
      </c>
      <c r="H40" s="1144"/>
      <c r="I40" s="1144"/>
    </row>
    <row r="41" spans="1:9" ht="15" customHeight="1" x14ac:dyDescent="0.25">
      <c r="A41" s="1142">
        <v>35</v>
      </c>
      <c r="B41" s="1143" t="s">
        <v>4112</v>
      </c>
      <c r="C41" s="1143" t="s">
        <v>4147</v>
      </c>
      <c r="D41" s="1144">
        <v>2</v>
      </c>
      <c r="E41" s="1145">
        <v>7102.78</v>
      </c>
      <c r="F41" s="1145">
        <v>7102.78</v>
      </c>
      <c r="G41" s="1144"/>
      <c r="H41" s="1144">
        <v>2</v>
      </c>
      <c r="I41" s="1144"/>
    </row>
    <row r="42" spans="1:9" ht="15" customHeight="1" x14ac:dyDescent="0.25">
      <c r="A42" s="1142">
        <v>36</v>
      </c>
      <c r="B42" s="1143" t="s">
        <v>4112</v>
      </c>
      <c r="C42" s="1143" t="s">
        <v>4148</v>
      </c>
      <c r="D42" s="1144">
        <v>1</v>
      </c>
      <c r="E42" s="1145">
        <v>9500.1</v>
      </c>
      <c r="F42" s="1145">
        <v>9500.1</v>
      </c>
      <c r="G42" s="1144">
        <v>1</v>
      </c>
      <c r="H42" s="1144"/>
      <c r="I42" s="1144"/>
    </row>
    <row r="43" spans="1:9" ht="15" customHeight="1" x14ac:dyDescent="0.25">
      <c r="A43" s="1142">
        <v>37</v>
      </c>
      <c r="B43" s="1143" t="s">
        <v>4112</v>
      </c>
      <c r="C43" s="1143" t="s">
        <v>4149</v>
      </c>
      <c r="D43" s="1144">
        <v>31</v>
      </c>
      <c r="E43" s="1145">
        <v>10000</v>
      </c>
      <c r="F43" s="1145">
        <v>10000.200000000001</v>
      </c>
      <c r="G43" s="1144">
        <v>31</v>
      </c>
      <c r="H43" s="1144"/>
      <c r="I43" s="1144"/>
    </row>
    <row r="44" spans="1:9" ht="15" customHeight="1" x14ac:dyDescent="0.25">
      <c r="A44" s="1142">
        <v>38</v>
      </c>
      <c r="B44" s="1143" t="s">
        <v>4112</v>
      </c>
      <c r="C44" s="1143" t="s">
        <v>4150</v>
      </c>
      <c r="D44" s="1144">
        <v>1</v>
      </c>
      <c r="E44" s="1145">
        <v>57000</v>
      </c>
      <c r="F44" s="1145">
        <v>57000</v>
      </c>
      <c r="G44" s="1144">
        <v>1</v>
      </c>
      <c r="H44" s="1144"/>
      <c r="I44" s="1144"/>
    </row>
    <row r="45" spans="1:9" ht="15" customHeight="1" x14ac:dyDescent="0.25">
      <c r="A45" s="1142">
        <v>39</v>
      </c>
      <c r="B45" s="1143" t="s">
        <v>4112</v>
      </c>
      <c r="C45" s="1143" t="s">
        <v>4151</v>
      </c>
      <c r="D45" s="1144">
        <v>5</v>
      </c>
      <c r="E45" s="1145">
        <v>26000</v>
      </c>
      <c r="F45" s="1145">
        <v>28000</v>
      </c>
      <c r="G45" s="1144">
        <v>5</v>
      </c>
      <c r="H45" s="1144"/>
      <c r="I45" s="1144"/>
    </row>
    <row r="46" spans="1:9" ht="15" customHeight="1" x14ac:dyDescent="0.25">
      <c r="A46" s="1142">
        <v>40</v>
      </c>
      <c r="B46" s="1143" t="s">
        <v>4112</v>
      </c>
      <c r="C46" s="1143" t="s">
        <v>4152</v>
      </c>
      <c r="D46" s="1144">
        <v>1</v>
      </c>
      <c r="E46" s="1145">
        <v>17353.5</v>
      </c>
      <c r="F46" s="1145">
        <v>17353.5</v>
      </c>
      <c r="G46" s="1144">
        <v>1</v>
      </c>
      <c r="H46" s="1144"/>
      <c r="I46" s="1144"/>
    </row>
    <row r="47" spans="1:9" ht="15" customHeight="1" x14ac:dyDescent="0.25">
      <c r="A47" s="1142">
        <v>41</v>
      </c>
      <c r="B47" s="1143" t="s">
        <v>4112</v>
      </c>
      <c r="C47" s="1143" t="s">
        <v>4153</v>
      </c>
      <c r="D47" s="1144">
        <v>1</v>
      </c>
      <c r="E47" s="1145">
        <v>7587.56</v>
      </c>
      <c r="F47" s="1145">
        <v>7587.56</v>
      </c>
      <c r="G47" s="1144"/>
      <c r="H47" s="1144">
        <v>1</v>
      </c>
      <c r="I47" s="1144"/>
    </row>
    <row r="48" spans="1:9" ht="15" customHeight="1" x14ac:dyDescent="0.25">
      <c r="A48" s="1142">
        <v>42</v>
      </c>
      <c r="B48" s="1143" t="s">
        <v>4112</v>
      </c>
      <c r="C48" s="1143" t="s">
        <v>4154</v>
      </c>
      <c r="D48" s="1144">
        <v>2</v>
      </c>
      <c r="E48" s="1145">
        <v>11082.9</v>
      </c>
      <c r="F48" s="1145">
        <v>11991.45</v>
      </c>
      <c r="G48" s="1144"/>
      <c r="H48" s="1144">
        <v>2</v>
      </c>
      <c r="I48" s="1144"/>
    </row>
    <row r="49" spans="1:9" ht="15" customHeight="1" x14ac:dyDescent="0.25">
      <c r="A49" s="1142">
        <v>43</v>
      </c>
      <c r="B49" s="1143" t="s">
        <v>4112</v>
      </c>
      <c r="C49" s="1143" t="s">
        <v>4155</v>
      </c>
      <c r="D49" s="1144">
        <v>32</v>
      </c>
      <c r="E49" s="1145">
        <v>9000</v>
      </c>
      <c r="F49" s="1145">
        <v>15224.21</v>
      </c>
      <c r="G49" s="1144">
        <v>28</v>
      </c>
      <c r="H49" s="1144">
        <v>3</v>
      </c>
      <c r="I49" s="1144">
        <v>1</v>
      </c>
    </row>
    <row r="50" spans="1:9" ht="15" customHeight="1" x14ac:dyDescent="0.25">
      <c r="A50" s="1142">
        <v>44</v>
      </c>
      <c r="B50" s="1143" t="s">
        <v>4112</v>
      </c>
      <c r="C50" s="1143" t="s">
        <v>4156</v>
      </c>
      <c r="D50" s="1144">
        <v>68</v>
      </c>
      <c r="E50" s="1145">
        <v>57000</v>
      </c>
      <c r="F50" s="1145">
        <v>71500</v>
      </c>
      <c r="G50" s="1144">
        <v>68</v>
      </c>
      <c r="H50" s="1144"/>
      <c r="I50" s="1144"/>
    </row>
    <row r="51" spans="1:9" ht="15" customHeight="1" x14ac:dyDescent="0.25">
      <c r="A51" s="1142">
        <v>45</v>
      </c>
      <c r="B51" s="1143" t="s">
        <v>4112</v>
      </c>
      <c r="C51" s="1143" t="s">
        <v>4157</v>
      </c>
      <c r="D51" s="1144">
        <v>1</v>
      </c>
      <c r="E51" s="1145">
        <v>71500</v>
      </c>
      <c r="F51" s="1145">
        <v>71500</v>
      </c>
      <c r="G51" s="1144">
        <v>1</v>
      </c>
      <c r="H51" s="1144"/>
      <c r="I51" s="1144"/>
    </row>
    <row r="52" spans="1:9" ht="15" customHeight="1" x14ac:dyDescent="0.25">
      <c r="A52" s="1142">
        <v>46</v>
      </c>
      <c r="B52" s="1143" t="s">
        <v>4112</v>
      </c>
      <c r="C52" s="1143" t="s">
        <v>4158</v>
      </c>
      <c r="D52" s="1144">
        <v>3</v>
      </c>
      <c r="E52" s="1145">
        <v>10877.92</v>
      </c>
      <c r="F52" s="1145">
        <v>18000</v>
      </c>
      <c r="G52" s="1144">
        <v>2</v>
      </c>
      <c r="H52" s="1144">
        <v>1</v>
      </c>
      <c r="I52" s="1144"/>
    </row>
    <row r="53" spans="1:9" ht="15" customHeight="1" x14ac:dyDescent="0.25">
      <c r="A53" s="1142">
        <v>47</v>
      </c>
      <c r="B53" s="1143" t="s">
        <v>4112</v>
      </c>
      <c r="C53" s="1143" t="s">
        <v>4159</v>
      </c>
      <c r="D53" s="1144">
        <v>8</v>
      </c>
      <c r="E53" s="1145">
        <v>6000</v>
      </c>
      <c r="F53" s="1145">
        <v>9434.07</v>
      </c>
      <c r="G53" s="1144">
        <v>1</v>
      </c>
      <c r="H53" s="1144">
        <v>7</v>
      </c>
      <c r="I53" s="1144"/>
    </row>
    <row r="54" spans="1:9" ht="15" customHeight="1" x14ac:dyDescent="0.25">
      <c r="A54" s="1142">
        <v>48</v>
      </c>
      <c r="B54" s="1143" t="s">
        <v>4112</v>
      </c>
      <c r="C54" s="1143" t="s">
        <v>4160</v>
      </c>
      <c r="D54" s="1144">
        <v>3</v>
      </c>
      <c r="E54" s="1145">
        <v>35000</v>
      </c>
      <c r="F54" s="1145">
        <v>45000</v>
      </c>
      <c r="G54" s="1144">
        <v>3</v>
      </c>
      <c r="H54" s="1144"/>
      <c r="I54" s="1144"/>
    </row>
    <row r="55" spans="1:9" ht="15" customHeight="1" x14ac:dyDescent="0.25">
      <c r="A55" s="1142">
        <v>49</v>
      </c>
      <c r="B55" s="1143" t="s">
        <v>4112</v>
      </c>
      <c r="C55" s="1143" t="s">
        <v>4161</v>
      </c>
      <c r="D55" s="1144">
        <v>2</v>
      </c>
      <c r="E55" s="1145">
        <v>20000</v>
      </c>
      <c r="F55" s="1145">
        <v>20000</v>
      </c>
      <c r="G55" s="1144">
        <v>2</v>
      </c>
      <c r="H55" s="1144"/>
      <c r="I55" s="1144"/>
    </row>
    <row r="56" spans="1:9" ht="15" customHeight="1" x14ac:dyDescent="0.25">
      <c r="A56" s="1142">
        <v>50</v>
      </c>
      <c r="B56" s="1143" t="s">
        <v>4112</v>
      </c>
      <c r="C56" s="1143" t="s">
        <v>4162</v>
      </c>
      <c r="D56" s="1144">
        <v>4</v>
      </c>
      <c r="E56" s="1145">
        <v>7428.94</v>
      </c>
      <c r="F56" s="1145">
        <v>10456.08</v>
      </c>
      <c r="G56" s="1144"/>
      <c r="H56" s="1144">
        <v>4</v>
      </c>
      <c r="I56" s="1144"/>
    </row>
    <row r="57" spans="1:9" ht="15" customHeight="1" x14ac:dyDescent="0.25">
      <c r="A57" s="1142">
        <v>51</v>
      </c>
      <c r="B57" s="1143" t="s">
        <v>4112</v>
      </c>
      <c r="C57" s="1143" t="s">
        <v>4163</v>
      </c>
      <c r="D57" s="1144">
        <v>23</v>
      </c>
      <c r="E57" s="1145">
        <v>6218.63</v>
      </c>
      <c r="F57" s="1145">
        <v>8000</v>
      </c>
      <c r="G57" s="1144">
        <v>20</v>
      </c>
      <c r="H57" s="1144">
        <v>3</v>
      </c>
      <c r="I57" s="1144"/>
    </row>
    <row r="58" spans="1:9" ht="15" customHeight="1" x14ac:dyDescent="0.25">
      <c r="A58" s="1142">
        <v>52</v>
      </c>
      <c r="B58" s="1143" t="s">
        <v>4112</v>
      </c>
      <c r="C58" s="1143" t="s">
        <v>4164</v>
      </c>
      <c r="D58" s="1144">
        <v>1</v>
      </c>
      <c r="E58" s="1145">
        <v>10877.92</v>
      </c>
      <c r="F58" s="1145">
        <v>10877.92</v>
      </c>
      <c r="G58" s="1144"/>
      <c r="H58" s="1144">
        <v>1</v>
      </c>
      <c r="I58" s="1144"/>
    </row>
    <row r="59" spans="1:9" ht="15" customHeight="1" x14ac:dyDescent="0.25">
      <c r="A59" s="1142">
        <v>53</v>
      </c>
      <c r="B59" s="1143" t="s">
        <v>4112</v>
      </c>
      <c r="C59" s="1143" t="s">
        <v>4165</v>
      </c>
      <c r="D59" s="1144">
        <v>271</v>
      </c>
      <c r="E59" s="1145">
        <v>3101.7</v>
      </c>
      <c r="F59" s="1145">
        <v>25000</v>
      </c>
      <c r="G59" s="1144">
        <v>38</v>
      </c>
      <c r="H59" s="1144">
        <v>226</v>
      </c>
      <c r="I59" s="1144">
        <v>7</v>
      </c>
    </row>
    <row r="60" spans="1:9" ht="15" customHeight="1" x14ac:dyDescent="0.25">
      <c r="A60" s="1142">
        <v>54</v>
      </c>
      <c r="B60" s="1143" t="s">
        <v>4112</v>
      </c>
      <c r="C60" s="1143" t="s">
        <v>4166</v>
      </c>
      <c r="D60" s="1144">
        <v>2</v>
      </c>
      <c r="E60" s="1145">
        <v>7017.24</v>
      </c>
      <c r="F60" s="1145">
        <v>7017.24</v>
      </c>
      <c r="G60" s="1144"/>
      <c r="H60" s="1144">
        <v>2</v>
      </c>
      <c r="I60" s="1144"/>
    </row>
    <row r="61" spans="1:9" ht="15" customHeight="1" x14ac:dyDescent="0.25">
      <c r="A61" s="1142">
        <v>55</v>
      </c>
      <c r="B61" s="1143" t="s">
        <v>4112</v>
      </c>
      <c r="C61" s="1143" t="s">
        <v>4167</v>
      </c>
      <c r="D61" s="1144">
        <v>110</v>
      </c>
      <c r="E61" s="1145">
        <v>6000</v>
      </c>
      <c r="F61" s="1145">
        <v>12568.48</v>
      </c>
      <c r="G61" s="1144">
        <v>77</v>
      </c>
      <c r="H61" s="1144">
        <v>33</v>
      </c>
      <c r="I61" s="1144"/>
    </row>
    <row r="62" spans="1:9" ht="15" customHeight="1" x14ac:dyDescent="0.25">
      <c r="A62" s="1142">
        <v>56</v>
      </c>
      <c r="B62" s="1143" t="s">
        <v>4112</v>
      </c>
      <c r="C62" s="1143" t="s">
        <v>4168</v>
      </c>
      <c r="D62" s="1144">
        <v>1</v>
      </c>
      <c r="E62" s="1145">
        <v>6878.41</v>
      </c>
      <c r="F62" s="1145">
        <v>6878.41</v>
      </c>
      <c r="G62" s="1144"/>
      <c r="H62" s="1144">
        <v>1</v>
      </c>
      <c r="I62" s="1144"/>
    </row>
    <row r="63" spans="1:9" ht="15" customHeight="1" x14ac:dyDescent="0.25">
      <c r="A63" s="1142">
        <v>57</v>
      </c>
      <c r="B63" s="1143" t="s">
        <v>4112</v>
      </c>
      <c r="C63" s="1143" t="s">
        <v>4169</v>
      </c>
      <c r="D63" s="1144">
        <v>1</v>
      </c>
      <c r="E63" s="1145">
        <v>20000</v>
      </c>
      <c r="F63" s="1145">
        <v>20000</v>
      </c>
      <c r="G63" s="1144">
        <v>1</v>
      </c>
      <c r="H63" s="1144"/>
      <c r="I63" s="1144"/>
    </row>
    <row r="64" spans="1:9" ht="15" customHeight="1" x14ac:dyDescent="0.25">
      <c r="A64" s="1142">
        <v>58</v>
      </c>
      <c r="B64" s="1143" t="s">
        <v>4112</v>
      </c>
      <c r="C64" s="1143" t="s">
        <v>4170</v>
      </c>
      <c r="D64" s="1144">
        <v>1</v>
      </c>
      <c r="E64" s="1145">
        <v>25000</v>
      </c>
      <c r="F64" s="1145">
        <v>25000</v>
      </c>
      <c r="G64" s="1144"/>
      <c r="H64" s="1144"/>
      <c r="I64" s="1144">
        <v>1</v>
      </c>
    </row>
    <row r="65" spans="1:9" ht="15" customHeight="1" x14ac:dyDescent="0.25">
      <c r="A65" s="1142">
        <v>59</v>
      </c>
      <c r="B65" s="1143" t="s">
        <v>4112</v>
      </c>
      <c r="C65" s="1143" t="s">
        <v>4171</v>
      </c>
      <c r="D65" s="1144">
        <v>11</v>
      </c>
      <c r="E65" s="1145">
        <v>6000</v>
      </c>
      <c r="F65" s="1145">
        <v>12331.2</v>
      </c>
      <c r="G65" s="1144">
        <v>5</v>
      </c>
      <c r="H65" s="1144">
        <v>6</v>
      </c>
      <c r="I65" s="1144"/>
    </row>
    <row r="66" spans="1:9" ht="15" customHeight="1" x14ac:dyDescent="0.25">
      <c r="A66" s="1142">
        <v>60</v>
      </c>
      <c r="B66" s="1143" t="s">
        <v>4112</v>
      </c>
      <c r="C66" s="1143" t="s">
        <v>4172</v>
      </c>
      <c r="D66" s="1144">
        <v>1</v>
      </c>
      <c r="E66" s="1145">
        <v>10052.1</v>
      </c>
      <c r="F66" s="1145">
        <v>10052.1</v>
      </c>
      <c r="G66" s="1144">
        <v>1</v>
      </c>
      <c r="H66" s="1144"/>
      <c r="I66" s="1144"/>
    </row>
    <row r="67" spans="1:9" ht="15" customHeight="1" x14ac:dyDescent="0.25">
      <c r="A67" s="1142">
        <v>61</v>
      </c>
      <c r="B67" s="1143" t="s">
        <v>4112</v>
      </c>
      <c r="C67" s="1143" t="s">
        <v>4173</v>
      </c>
      <c r="D67" s="1144">
        <v>4</v>
      </c>
      <c r="E67" s="1145">
        <v>8000</v>
      </c>
      <c r="F67" s="1145">
        <v>9047.14</v>
      </c>
      <c r="G67" s="1144">
        <v>1</v>
      </c>
      <c r="H67" s="1144">
        <v>3</v>
      </c>
      <c r="I67" s="1144"/>
    </row>
    <row r="68" spans="1:9" ht="15" customHeight="1" x14ac:dyDescent="0.25">
      <c r="A68" s="1142">
        <v>62</v>
      </c>
      <c r="B68" s="1143" t="s">
        <v>4112</v>
      </c>
      <c r="C68" s="1143" t="s">
        <v>4174</v>
      </c>
      <c r="D68" s="1144">
        <v>175</v>
      </c>
      <c r="E68" s="1145">
        <v>12800</v>
      </c>
      <c r="F68" s="1145">
        <v>12800</v>
      </c>
      <c r="G68" s="1144">
        <v>175</v>
      </c>
      <c r="H68" s="1144"/>
      <c r="I68" s="1144"/>
    </row>
    <row r="69" spans="1:9" ht="15" customHeight="1" x14ac:dyDescent="0.25">
      <c r="A69" s="1142">
        <v>63</v>
      </c>
      <c r="B69" s="1143" t="s">
        <v>4112</v>
      </c>
      <c r="C69" s="1143" t="s">
        <v>4175</v>
      </c>
      <c r="D69" s="1144">
        <v>3</v>
      </c>
      <c r="E69" s="1145">
        <v>4430.3999999999996</v>
      </c>
      <c r="F69" s="1145">
        <v>24113.81</v>
      </c>
      <c r="G69" s="1144"/>
      <c r="H69" s="1144"/>
      <c r="I69" s="1144">
        <v>3</v>
      </c>
    </row>
    <row r="70" spans="1:9" ht="15" customHeight="1" x14ac:dyDescent="0.25">
      <c r="A70" s="1142">
        <v>64</v>
      </c>
      <c r="B70" s="1143" t="s">
        <v>4112</v>
      </c>
      <c r="C70" s="1143" t="s">
        <v>4176</v>
      </c>
      <c r="D70" s="1144">
        <v>107</v>
      </c>
      <c r="E70" s="1145">
        <v>4120.2</v>
      </c>
      <c r="F70" s="1145">
        <v>25000.1</v>
      </c>
      <c r="G70" s="1144">
        <v>89</v>
      </c>
      <c r="H70" s="1144">
        <v>1</v>
      </c>
      <c r="I70" s="1144">
        <v>17</v>
      </c>
    </row>
    <row r="71" spans="1:9" ht="15" customHeight="1" x14ac:dyDescent="0.25">
      <c r="A71" s="1142">
        <v>65</v>
      </c>
      <c r="B71" s="1143" t="s">
        <v>4112</v>
      </c>
      <c r="C71" s="1143" t="s">
        <v>4177</v>
      </c>
      <c r="D71" s="1144">
        <v>61</v>
      </c>
      <c r="E71" s="1145">
        <v>3827.4</v>
      </c>
      <c r="F71" s="1145">
        <v>20000</v>
      </c>
      <c r="G71" s="1144">
        <v>15</v>
      </c>
      <c r="H71" s="1144">
        <v>13</v>
      </c>
      <c r="I71" s="1144">
        <v>33</v>
      </c>
    </row>
    <row r="72" spans="1:9" ht="15" customHeight="1" x14ac:dyDescent="0.25">
      <c r="A72" s="1142">
        <v>66</v>
      </c>
      <c r="B72" s="1143" t="s">
        <v>4112</v>
      </c>
      <c r="C72" s="1143" t="s">
        <v>4178</v>
      </c>
      <c r="D72" s="1144">
        <v>249</v>
      </c>
      <c r="E72" s="1145">
        <v>3080.4</v>
      </c>
      <c r="F72" s="1145">
        <v>8953.48</v>
      </c>
      <c r="G72" s="1144">
        <v>38</v>
      </c>
      <c r="H72" s="1144">
        <v>210</v>
      </c>
      <c r="I72" s="1144">
        <v>1</v>
      </c>
    </row>
    <row r="73" spans="1:9" ht="15" customHeight="1" x14ac:dyDescent="0.25">
      <c r="A73" s="1142">
        <v>67</v>
      </c>
      <c r="B73" s="1143" t="s">
        <v>4112</v>
      </c>
      <c r="C73" s="1143" t="s">
        <v>4179</v>
      </c>
      <c r="D73" s="1144">
        <v>3</v>
      </c>
      <c r="E73" s="1145">
        <v>3080.4</v>
      </c>
      <c r="F73" s="1145">
        <v>6736.47</v>
      </c>
      <c r="G73" s="1144">
        <v>1</v>
      </c>
      <c r="H73" s="1144">
        <v>2</v>
      </c>
      <c r="I73" s="1144"/>
    </row>
    <row r="74" spans="1:9" ht="15" customHeight="1" x14ac:dyDescent="0.25">
      <c r="A74" s="1142">
        <v>68</v>
      </c>
      <c r="B74" s="1143" t="s">
        <v>4112</v>
      </c>
      <c r="C74" s="1143" t="s">
        <v>4180</v>
      </c>
      <c r="D74" s="1144">
        <v>197</v>
      </c>
      <c r="E74" s="1145">
        <v>11133.3</v>
      </c>
      <c r="F74" s="1145">
        <v>44744.14</v>
      </c>
      <c r="G74" s="1144">
        <v>169</v>
      </c>
      <c r="H74" s="1144">
        <v>4</v>
      </c>
      <c r="I74" s="1144">
        <v>24</v>
      </c>
    </row>
    <row r="75" spans="1:9" ht="15" customHeight="1" x14ac:dyDescent="0.25">
      <c r="A75" s="1142">
        <v>69</v>
      </c>
      <c r="B75" s="1143" t="s">
        <v>4112</v>
      </c>
      <c r="C75" s="1143" t="s">
        <v>4181</v>
      </c>
      <c r="D75" s="1144">
        <v>1</v>
      </c>
      <c r="E75" s="1145">
        <v>85500</v>
      </c>
      <c r="F75" s="1145">
        <v>85500</v>
      </c>
      <c r="G75" s="1144">
        <v>1</v>
      </c>
      <c r="H75" s="1144"/>
      <c r="I75" s="1144"/>
    </row>
    <row r="76" spans="1:9" ht="15" customHeight="1" x14ac:dyDescent="0.25">
      <c r="A76" s="1142">
        <v>70</v>
      </c>
      <c r="B76" s="1143" t="s">
        <v>4112</v>
      </c>
      <c r="C76" s="1143" t="s">
        <v>4182</v>
      </c>
      <c r="D76" s="1144">
        <v>12</v>
      </c>
      <c r="E76" s="1145">
        <v>10000</v>
      </c>
      <c r="F76" s="1145">
        <v>10400.1</v>
      </c>
      <c r="G76" s="1144">
        <v>12</v>
      </c>
      <c r="H76" s="1144"/>
      <c r="I76" s="1144"/>
    </row>
    <row r="77" spans="1:9" ht="15" customHeight="1" x14ac:dyDescent="0.25">
      <c r="A77" s="1142">
        <v>71</v>
      </c>
      <c r="B77" s="1143" t="s">
        <v>4112</v>
      </c>
      <c r="C77" s="1143" t="s">
        <v>4183</v>
      </c>
      <c r="D77" s="1144">
        <v>2</v>
      </c>
      <c r="E77" s="1145">
        <v>6878.41</v>
      </c>
      <c r="F77" s="1145">
        <v>6878.41</v>
      </c>
      <c r="G77" s="1144"/>
      <c r="H77" s="1144">
        <v>2</v>
      </c>
      <c r="I77" s="1144"/>
    </row>
    <row r="78" spans="1:9" ht="15" customHeight="1" x14ac:dyDescent="0.25">
      <c r="A78" s="1142">
        <v>72</v>
      </c>
      <c r="B78" s="1143" t="s">
        <v>4112</v>
      </c>
      <c r="C78" s="1143" t="s">
        <v>4184</v>
      </c>
      <c r="D78" s="1144">
        <v>19</v>
      </c>
      <c r="E78" s="1145">
        <v>5032.2</v>
      </c>
      <c r="F78" s="1145">
        <v>10235.049999999999</v>
      </c>
      <c r="G78" s="1144">
        <v>4</v>
      </c>
      <c r="H78" s="1144">
        <v>15</v>
      </c>
      <c r="I78" s="1144"/>
    </row>
    <row r="79" spans="1:9" ht="15" customHeight="1" x14ac:dyDescent="0.25">
      <c r="A79" s="1142">
        <v>73</v>
      </c>
      <c r="B79" s="1143" t="s">
        <v>4112</v>
      </c>
      <c r="C79" s="1143" t="s">
        <v>4185</v>
      </c>
      <c r="D79" s="1144">
        <v>14</v>
      </c>
      <c r="E79" s="1145">
        <v>3855.9</v>
      </c>
      <c r="F79" s="1145">
        <v>12480</v>
      </c>
      <c r="G79" s="1144">
        <v>3</v>
      </c>
      <c r="H79" s="1144">
        <v>10</v>
      </c>
      <c r="I79" s="1144">
        <v>1</v>
      </c>
    </row>
    <row r="80" spans="1:9" ht="15" customHeight="1" x14ac:dyDescent="0.25">
      <c r="A80" s="1142">
        <v>74</v>
      </c>
      <c r="B80" s="1143" t="s">
        <v>4112</v>
      </c>
      <c r="C80" s="1143" t="s">
        <v>4186</v>
      </c>
      <c r="D80" s="1144">
        <v>140</v>
      </c>
      <c r="E80" s="1145">
        <v>3857.4</v>
      </c>
      <c r="F80" s="1145">
        <v>9855.4</v>
      </c>
      <c r="G80" s="1144">
        <v>1</v>
      </c>
      <c r="H80" s="1144">
        <v>139</v>
      </c>
      <c r="I80" s="1144"/>
    </row>
    <row r="81" spans="1:9" ht="15" customHeight="1" x14ac:dyDescent="0.25">
      <c r="A81" s="1142">
        <v>75</v>
      </c>
      <c r="B81" s="1143" t="s">
        <v>4112</v>
      </c>
      <c r="C81" s="1143" t="s">
        <v>4187</v>
      </c>
      <c r="D81" s="1144">
        <v>46</v>
      </c>
      <c r="E81" s="1145">
        <v>3880.8</v>
      </c>
      <c r="F81" s="1145">
        <v>12000</v>
      </c>
      <c r="G81" s="1144">
        <v>10</v>
      </c>
      <c r="H81" s="1144">
        <v>36</v>
      </c>
      <c r="I81" s="1144"/>
    </row>
    <row r="82" spans="1:9" ht="15" customHeight="1" x14ac:dyDescent="0.25">
      <c r="A82" s="1142">
        <v>76</v>
      </c>
      <c r="B82" s="1143" t="s">
        <v>4112</v>
      </c>
      <c r="C82" s="1143" t="s">
        <v>4188</v>
      </c>
      <c r="D82" s="1144">
        <v>41</v>
      </c>
      <c r="E82" s="1145">
        <v>12000</v>
      </c>
      <c r="F82" s="1145">
        <v>35000</v>
      </c>
      <c r="G82" s="1144">
        <v>29</v>
      </c>
      <c r="H82" s="1144"/>
      <c r="I82" s="1144">
        <v>12</v>
      </c>
    </row>
    <row r="83" spans="1:9" ht="15" customHeight="1" x14ac:dyDescent="0.25">
      <c r="A83" s="1142">
        <v>77</v>
      </c>
      <c r="B83" s="1143" t="s">
        <v>4112</v>
      </c>
      <c r="C83" s="1143" t="s">
        <v>4189</v>
      </c>
      <c r="D83" s="1144">
        <v>45</v>
      </c>
      <c r="E83" s="1145">
        <v>11000</v>
      </c>
      <c r="F83" s="1145">
        <v>20000.099999999999</v>
      </c>
      <c r="G83" s="1144">
        <v>35</v>
      </c>
      <c r="H83" s="1144"/>
      <c r="I83" s="1144">
        <v>10</v>
      </c>
    </row>
    <row r="84" spans="1:9" ht="15" customHeight="1" x14ac:dyDescent="0.25">
      <c r="A84" s="1142">
        <v>78</v>
      </c>
      <c r="B84" s="1143" t="s">
        <v>4112</v>
      </c>
      <c r="C84" s="1143" t="s">
        <v>4190</v>
      </c>
      <c r="D84" s="1144">
        <v>1</v>
      </c>
      <c r="E84" s="1145">
        <v>13607.58</v>
      </c>
      <c r="F84" s="1145">
        <v>13607.58</v>
      </c>
      <c r="G84" s="1144"/>
      <c r="H84" s="1144">
        <v>1</v>
      </c>
      <c r="I84" s="1144"/>
    </row>
    <row r="85" spans="1:9" x14ac:dyDescent="0.25">
      <c r="A85" s="1142">
        <v>79</v>
      </c>
      <c r="B85" s="1143" t="s">
        <v>4112</v>
      </c>
      <c r="C85" s="1143" t="s">
        <v>4191</v>
      </c>
      <c r="D85" s="1144">
        <v>8</v>
      </c>
      <c r="E85" s="1145">
        <v>10582.3</v>
      </c>
      <c r="F85" s="1145">
        <v>13563.27</v>
      </c>
      <c r="G85" s="1144">
        <v>1</v>
      </c>
      <c r="H85" s="1144">
        <v>7</v>
      </c>
      <c r="I85" s="1144"/>
    </row>
    <row r="86" spans="1:9" x14ac:dyDescent="0.25">
      <c r="A86" s="1142">
        <v>80</v>
      </c>
      <c r="B86" s="1143" t="s">
        <v>4112</v>
      </c>
      <c r="C86" s="1143" t="s">
        <v>4192</v>
      </c>
      <c r="D86" s="1144">
        <v>23</v>
      </c>
      <c r="E86" s="1145">
        <v>10000</v>
      </c>
      <c r="F86" s="1145">
        <v>10000</v>
      </c>
      <c r="G86" s="1144">
        <v>20</v>
      </c>
      <c r="H86" s="1144"/>
      <c r="I86" s="1144">
        <v>3</v>
      </c>
    </row>
    <row r="87" spans="1:9" x14ac:dyDescent="0.25">
      <c r="A87" s="1142">
        <v>81</v>
      </c>
      <c r="B87" s="1143" t="s">
        <v>4112</v>
      </c>
      <c r="C87" s="1143" t="s">
        <v>4193</v>
      </c>
      <c r="D87" s="1144">
        <v>23</v>
      </c>
      <c r="E87" s="1145">
        <v>5310.28</v>
      </c>
      <c r="F87" s="1145">
        <v>7241.69</v>
      </c>
      <c r="G87" s="1144">
        <v>3</v>
      </c>
      <c r="H87" s="1144">
        <v>20</v>
      </c>
      <c r="I87" s="1144"/>
    </row>
    <row r="88" spans="1:9" x14ac:dyDescent="0.25">
      <c r="A88" s="1142">
        <v>82</v>
      </c>
      <c r="B88" s="1143" t="s">
        <v>4112</v>
      </c>
      <c r="C88" s="1143" t="s">
        <v>4194</v>
      </c>
      <c r="D88" s="1144">
        <v>2</v>
      </c>
      <c r="E88" s="1145">
        <v>10000</v>
      </c>
      <c r="F88" s="1145">
        <v>12000</v>
      </c>
      <c r="G88" s="1144">
        <v>2</v>
      </c>
      <c r="H88" s="1144"/>
      <c r="I88" s="1144"/>
    </row>
    <row r="89" spans="1:9" x14ac:dyDescent="0.25">
      <c r="A89" s="1142">
        <v>83</v>
      </c>
      <c r="B89" s="1143" t="s">
        <v>4112</v>
      </c>
      <c r="C89" s="1143" t="s">
        <v>4195</v>
      </c>
      <c r="D89" s="1144">
        <v>2</v>
      </c>
      <c r="E89" s="1145">
        <v>15000</v>
      </c>
      <c r="F89" s="1145">
        <v>15000</v>
      </c>
      <c r="G89" s="1144">
        <v>2</v>
      </c>
      <c r="H89" s="1144"/>
      <c r="I89" s="1144"/>
    </row>
    <row r="90" spans="1:9" x14ac:dyDescent="0.25">
      <c r="A90" s="1142">
        <v>84</v>
      </c>
      <c r="B90" s="1143" t="s">
        <v>4112</v>
      </c>
      <c r="C90" s="1143" t="s">
        <v>4196</v>
      </c>
      <c r="D90" s="1144">
        <v>6</v>
      </c>
      <c r="E90" s="1145">
        <v>7639.5</v>
      </c>
      <c r="F90" s="1145">
        <v>18000</v>
      </c>
      <c r="G90" s="1144">
        <v>5</v>
      </c>
      <c r="H90" s="1144"/>
      <c r="I90" s="1144">
        <v>1</v>
      </c>
    </row>
    <row r="91" spans="1:9" x14ac:dyDescent="0.25">
      <c r="A91" s="1142">
        <v>85</v>
      </c>
      <c r="B91" s="1143" t="s">
        <v>4112</v>
      </c>
      <c r="C91" s="1143" t="s">
        <v>4197</v>
      </c>
      <c r="D91" s="1144">
        <v>60</v>
      </c>
      <c r="E91" s="1145">
        <v>6290.6</v>
      </c>
      <c r="F91" s="1145">
        <v>35170.35</v>
      </c>
      <c r="G91" s="1144">
        <v>4</v>
      </c>
      <c r="H91" s="1144">
        <v>53</v>
      </c>
      <c r="I91" s="1144">
        <v>3</v>
      </c>
    </row>
    <row r="92" spans="1:9" x14ac:dyDescent="0.25">
      <c r="A92" s="1142">
        <v>86</v>
      </c>
      <c r="B92" s="1143" t="s">
        <v>4112</v>
      </c>
      <c r="C92" s="1143" t="s">
        <v>4198</v>
      </c>
      <c r="D92" s="1144">
        <v>99</v>
      </c>
      <c r="E92" s="1145">
        <v>15690.8</v>
      </c>
      <c r="F92" s="1145">
        <v>15690.8</v>
      </c>
      <c r="G92" s="1144">
        <v>99</v>
      </c>
      <c r="H92" s="1144"/>
      <c r="I92" s="1144"/>
    </row>
    <row r="93" spans="1:9" x14ac:dyDescent="0.25">
      <c r="A93" s="1142">
        <v>87</v>
      </c>
      <c r="B93" s="1143" t="s">
        <v>4112</v>
      </c>
      <c r="C93" s="1143" t="s">
        <v>4199</v>
      </c>
      <c r="D93" s="1144">
        <v>55</v>
      </c>
      <c r="E93" s="1145">
        <v>18828.96</v>
      </c>
      <c r="F93" s="1145">
        <v>18828.96</v>
      </c>
      <c r="G93" s="1144">
        <v>55</v>
      </c>
      <c r="H93" s="1144"/>
      <c r="I93" s="1144"/>
    </row>
    <row r="94" spans="1:9" x14ac:dyDescent="0.25">
      <c r="A94" s="1142">
        <v>88</v>
      </c>
      <c r="B94" s="1143" t="s">
        <v>4112</v>
      </c>
      <c r="C94" s="1143" t="s">
        <v>4200</v>
      </c>
      <c r="D94" s="1144">
        <v>66</v>
      </c>
      <c r="E94" s="1145">
        <v>5657.4</v>
      </c>
      <c r="F94" s="1145">
        <v>9046</v>
      </c>
      <c r="G94" s="1144">
        <v>1</v>
      </c>
      <c r="H94" s="1144">
        <v>65</v>
      </c>
      <c r="I94" s="1144"/>
    </row>
    <row r="95" spans="1:9" x14ac:dyDescent="0.25">
      <c r="A95" s="1142">
        <v>89</v>
      </c>
      <c r="B95" s="1143" t="s">
        <v>4112</v>
      </c>
      <c r="C95" s="1143" t="s">
        <v>4201</v>
      </c>
      <c r="D95" s="1144">
        <v>29</v>
      </c>
      <c r="E95" s="1145">
        <v>22594.75</v>
      </c>
      <c r="F95" s="1145">
        <v>22594.75</v>
      </c>
      <c r="G95" s="1144">
        <v>29</v>
      </c>
      <c r="H95" s="1144"/>
      <c r="I95" s="1144"/>
    </row>
    <row r="96" spans="1:9" x14ac:dyDescent="0.25">
      <c r="A96" s="1142">
        <v>90</v>
      </c>
      <c r="B96" s="1143" t="s">
        <v>4112</v>
      </c>
      <c r="C96" s="1143" t="s">
        <v>4202</v>
      </c>
      <c r="D96" s="1144">
        <v>495</v>
      </c>
      <c r="E96" s="1145">
        <v>5552.38</v>
      </c>
      <c r="F96" s="1145">
        <v>20000</v>
      </c>
      <c r="G96" s="1144">
        <v>103</v>
      </c>
      <c r="H96" s="1144">
        <v>392</v>
      </c>
      <c r="I96" s="1144"/>
    </row>
    <row r="97" spans="1:9" x14ac:dyDescent="0.25">
      <c r="A97" s="1142">
        <v>91</v>
      </c>
      <c r="B97" s="1143" t="s">
        <v>4112</v>
      </c>
      <c r="C97" s="1143" t="s">
        <v>4203</v>
      </c>
      <c r="D97" s="1144">
        <v>8</v>
      </c>
      <c r="E97" s="1145">
        <v>8786.2800000000007</v>
      </c>
      <c r="F97" s="1145">
        <v>9697.7000000000007</v>
      </c>
      <c r="G97" s="1144">
        <v>3</v>
      </c>
      <c r="H97" s="1144">
        <v>5</v>
      </c>
      <c r="I97" s="1144"/>
    </row>
    <row r="98" spans="1:9" x14ac:dyDescent="0.25">
      <c r="A98" s="1142">
        <v>92</v>
      </c>
      <c r="B98" s="1143" t="s">
        <v>4112</v>
      </c>
      <c r="C98" s="1143" t="s">
        <v>4204</v>
      </c>
      <c r="D98" s="1144">
        <v>1</v>
      </c>
      <c r="E98" s="1145">
        <v>8000</v>
      </c>
      <c r="F98" s="1145">
        <v>8000</v>
      </c>
      <c r="G98" s="1144">
        <v>1</v>
      </c>
      <c r="H98" s="1144"/>
      <c r="I98" s="1144"/>
    </row>
    <row r="99" spans="1:9" x14ac:dyDescent="0.25">
      <c r="A99" s="1142">
        <v>93</v>
      </c>
      <c r="B99" s="1143" t="s">
        <v>4112</v>
      </c>
      <c r="C99" s="1143" t="s">
        <v>4205</v>
      </c>
      <c r="D99" s="1144">
        <v>1</v>
      </c>
      <c r="E99" s="1145">
        <v>6697.89</v>
      </c>
      <c r="F99" s="1145">
        <v>6697.89</v>
      </c>
      <c r="G99" s="1144"/>
      <c r="H99" s="1144">
        <v>1</v>
      </c>
      <c r="I99" s="1144"/>
    </row>
    <row r="100" spans="1:9" x14ac:dyDescent="0.25">
      <c r="A100" s="1142">
        <v>94</v>
      </c>
      <c r="B100" s="1143" t="s">
        <v>4112</v>
      </c>
      <c r="C100" s="1143" t="s">
        <v>4206</v>
      </c>
      <c r="D100" s="1144">
        <v>22</v>
      </c>
      <c r="E100" s="1145">
        <v>6218.63</v>
      </c>
      <c r="F100" s="1145">
        <v>6754.15</v>
      </c>
      <c r="G100" s="1144"/>
      <c r="H100" s="1144">
        <v>22</v>
      </c>
      <c r="I100" s="1144"/>
    </row>
    <row r="101" spans="1:9" x14ac:dyDescent="0.25">
      <c r="A101" s="1142">
        <v>95</v>
      </c>
      <c r="B101" s="1143" t="s">
        <v>4112</v>
      </c>
      <c r="C101" s="1143" t="s">
        <v>4207</v>
      </c>
      <c r="D101" s="1144">
        <v>6</v>
      </c>
      <c r="E101" s="1145">
        <v>3500</v>
      </c>
      <c r="F101" s="1145">
        <v>7003.51</v>
      </c>
      <c r="G101" s="1144">
        <v>1</v>
      </c>
      <c r="H101" s="1144">
        <v>5</v>
      </c>
      <c r="I101" s="1144"/>
    </row>
    <row r="102" spans="1:9" x14ac:dyDescent="0.25">
      <c r="A102" s="1142">
        <v>96</v>
      </c>
      <c r="B102" s="1143" t="s">
        <v>4112</v>
      </c>
      <c r="C102" s="1143" t="s">
        <v>4208</v>
      </c>
      <c r="D102" s="1144">
        <v>940</v>
      </c>
      <c r="E102" s="1145">
        <v>15690.78</v>
      </c>
      <c r="F102" s="1145">
        <v>15690.9</v>
      </c>
      <c r="G102" s="1144">
        <v>940</v>
      </c>
      <c r="H102" s="1144"/>
      <c r="I102" s="1144"/>
    </row>
    <row r="103" spans="1:9" x14ac:dyDescent="0.25">
      <c r="A103" s="1142">
        <v>97</v>
      </c>
      <c r="B103" s="1143" t="s">
        <v>4112</v>
      </c>
      <c r="C103" s="1143" t="s">
        <v>4209</v>
      </c>
      <c r="D103" s="1144">
        <v>9</v>
      </c>
      <c r="E103" s="1145">
        <v>27113.7</v>
      </c>
      <c r="F103" s="1145">
        <v>27113.7</v>
      </c>
      <c r="G103" s="1144">
        <v>9</v>
      </c>
      <c r="H103" s="1144"/>
      <c r="I103" s="1144"/>
    </row>
    <row r="104" spans="1:9" x14ac:dyDescent="0.25">
      <c r="A104" s="1142">
        <v>98</v>
      </c>
      <c r="B104" s="1143" t="s">
        <v>4112</v>
      </c>
      <c r="C104" s="1143" t="s">
        <v>4210</v>
      </c>
      <c r="D104" s="1144">
        <v>16</v>
      </c>
      <c r="E104" s="1145">
        <v>22594.75</v>
      </c>
      <c r="F104" s="1145">
        <v>22594.75</v>
      </c>
      <c r="G104" s="1144">
        <v>16</v>
      </c>
      <c r="H104" s="1144"/>
      <c r="I104" s="1144"/>
    </row>
    <row r="105" spans="1:9" x14ac:dyDescent="0.25">
      <c r="A105" s="1142">
        <v>99</v>
      </c>
      <c r="B105" s="1143" t="s">
        <v>4112</v>
      </c>
      <c r="C105" s="1143" t="s">
        <v>4211</v>
      </c>
      <c r="D105" s="1144">
        <v>71</v>
      </c>
      <c r="E105" s="1145">
        <v>18828.96</v>
      </c>
      <c r="F105" s="1145">
        <v>18828.96</v>
      </c>
      <c r="G105" s="1144">
        <v>71</v>
      </c>
      <c r="H105" s="1144"/>
      <c r="I105" s="1144"/>
    </row>
    <row r="106" spans="1:9" x14ac:dyDescent="0.25">
      <c r="A106" s="1142">
        <v>100</v>
      </c>
      <c r="B106" s="1143" t="s">
        <v>4112</v>
      </c>
      <c r="C106" s="1143" t="s">
        <v>4212</v>
      </c>
      <c r="D106" s="1144">
        <v>1</v>
      </c>
      <c r="E106" s="1145">
        <v>20800.2</v>
      </c>
      <c r="F106" s="1145">
        <v>20800.2</v>
      </c>
      <c r="G106" s="1144">
        <v>1</v>
      </c>
      <c r="H106" s="1144"/>
      <c r="I106" s="1144"/>
    </row>
    <row r="107" spans="1:9" x14ac:dyDescent="0.25">
      <c r="A107" s="1142">
        <v>101</v>
      </c>
      <c r="B107" s="1143" t="s">
        <v>4112</v>
      </c>
      <c r="C107" s="1143" t="s">
        <v>4213</v>
      </c>
      <c r="D107" s="1144">
        <v>1</v>
      </c>
      <c r="E107" s="1145">
        <v>25800.2</v>
      </c>
      <c r="F107" s="1145">
        <v>25800.2</v>
      </c>
      <c r="G107" s="1144">
        <v>1</v>
      </c>
      <c r="H107" s="1144"/>
      <c r="I107" s="1144"/>
    </row>
    <row r="108" spans="1:9" x14ac:dyDescent="0.25">
      <c r="A108" s="1142">
        <v>102</v>
      </c>
      <c r="B108" s="1143" t="s">
        <v>4112</v>
      </c>
      <c r="C108" s="1143" t="s">
        <v>4214</v>
      </c>
      <c r="D108" s="1144">
        <v>1</v>
      </c>
      <c r="E108" s="1145">
        <v>3000</v>
      </c>
      <c r="F108" s="1145">
        <v>3000</v>
      </c>
      <c r="G108" s="1144"/>
      <c r="H108" s="1144"/>
      <c r="I108" s="1144">
        <v>1</v>
      </c>
    </row>
    <row r="109" spans="1:9" x14ac:dyDescent="0.25">
      <c r="A109" s="1142">
        <v>103</v>
      </c>
      <c r="B109" s="1143" t="s">
        <v>4112</v>
      </c>
      <c r="C109" s="1143" t="s">
        <v>4215</v>
      </c>
      <c r="D109" s="1144">
        <v>1</v>
      </c>
      <c r="E109" s="1145">
        <v>155076.1</v>
      </c>
      <c r="F109" s="1145">
        <v>155076.1</v>
      </c>
      <c r="G109" s="1144">
        <v>1</v>
      </c>
      <c r="H109" s="1144"/>
      <c r="I109" s="1144"/>
    </row>
    <row r="110" spans="1:9" x14ac:dyDescent="0.25">
      <c r="A110" s="1142">
        <v>104</v>
      </c>
      <c r="B110" s="1143" t="s">
        <v>4112</v>
      </c>
      <c r="C110" s="1143" t="s">
        <v>4216</v>
      </c>
      <c r="D110" s="1144">
        <v>1</v>
      </c>
      <c r="E110" s="1145">
        <v>41011.199999999997</v>
      </c>
      <c r="F110" s="1145">
        <v>41011.199999999997</v>
      </c>
      <c r="G110" s="1144">
        <v>1</v>
      </c>
      <c r="H110" s="1144"/>
      <c r="I110" s="1144"/>
    </row>
    <row r="111" spans="1:9" x14ac:dyDescent="0.25">
      <c r="A111" s="1142">
        <v>105</v>
      </c>
      <c r="B111" s="1143" t="s">
        <v>4112</v>
      </c>
      <c r="C111" s="1143" t="s">
        <v>4217</v>
      </c>
      <c r="D111" s="1144">
        <v>11</v>
      </c>
      <c r="E111" s="1145">
        <v>8768.8799999999992</v>
      </c>
      <c r="F111" s="1145">
        <v>17148.72</v>
      </c>
      <c r="G111" s="1144">
        <v>3</v>
      </c>
      <c r="H111" s="1144">
        <v>8</v>
      </c>
      <c r="I111" s="1144"/>
    </row>
    <row r="112" spans="1:9" x14ac:dyDescent="0.25">
      <c r="A112" s="1142">
        <v>106</v>
      </c>
      <c r="B112" s="1143" t="s">
        <v>4112</v>
      </c>
      <c r="C112" s="1143" t="s">
        <v>4218</v>
      </c>
      <c r="D112" s="1144">
        <v>8</v>
      </c>
      <c r="E112" s="1145">
        <v>7315.2</v>
      </c>
      <c r="F112" s="1145">
        <v>9882.76</v>
      </c>
      <c r="G112" s="1144">
        <v>1</v>
      </c>
      <c r="H112" s="1144">
        <v>7</v>
      </c>
      <c r="I112" s="1144"/>
    </row>
    <row r="113" spans="1:9" x14ac:dyDescent="0.25">
      <c r="A113" s="1142">
        <v>107</v>
      </c>
      <c r="B113" s="1143" t="s">
        <v>4112</v>
      </c>
      <c r="C113" s="1143" t="s">
        <v>4219</v>
      </c>
      <c r="D113" s="1144">
        <v>1</v>
      </c>
      <c r="E113" s="1145">
        <v>11335.8</v>
      </c>
      <c r="F113" s="1145">
        <v>11335.8</v>
      </c>
      <c r="G113" s="1144">
        <v>1</v>
      </c>
      <c r="H113" s="1144"/>
      <c r="I113" s="1144"/>
    </row>
    <row r="114" spans="1:9" x14ac:dyDescent="0.25">
      <c r="A114" s="1142">
        <v>108</v>
      </c>
      <c r="B114" s="1143" t="s">
        <v>4112</v>
      </c>
      <c r="C114" s="1143" t="s">
        <v>4220</v>
      </c>
      <c r="D114" s="1144">
        <v>141</v>
      </c>
      <c r="E114" s="1145">
        <v>5800</v>
      </c>
      <c r="F114" s="1145">
        <v>18000</v>
      </c>
      <c r="G114" s="1144">
        <v>53</v>
      </c>
      <c r="H114" s="1144">
        <v>73</v>
      </c>
      <c r="I114" s="1144">
        <v>15</v>
      </c>
    </row>
    <row r="115" spans="1:9" x14ac:dyDescent="0.25">
      <c r="A115" s="1142">
        <v>109</v>
      </c>
      <c r="B115" s="1143" t="s">
        <v>4112</v>
      </c>
      <c r="C115" s="1143" t="s">
        <v>4221</v>
      </c>
      <c r="D115" s="1144">
        <v>4</v>
      </c>
      <c r="E115" s="1145">
        <v>12000</v>
      </c>
      <c r="F115" s="1145">
        <v>14784.15</v>
      </c>
      <c r="G115" s="1144">
        <v>2</v>
      </c>
      <c r="H115" s="1144">
        <v>2</v>
      </c>
      <c r="I115" s="1144"/>
    </row>
    <row r="116" spans="1:9" x14ac:dyDescent="0.25">
      <c r="A116" s="1142">
        <v>110</v>
      </c>
      <c r="B116" s="1143" t="s">
        <v>4112</v>
      </c>
      <c r="C116" s="1143" t="s">
        <v>4222</v>
      </c>
      <c r="D116" s="1144">
        <v>18</v>
      </c>
      <c r="E116" s="1145">
        <v>7500</v>
      </c>
      <c r="F116" s="1145">
        <v>15000</v>
      </c>
      <c r="G116" s="1144">
        <v>13</v>
      </c>
      <c r="H116" s="1144">
        <v>5</v>
      </c>
      <c r="I116" s="1144"/>
    </row>
    <row r="117" spans="1:9" x14ac:dyDescent="0.25">
      <c r="A117" s="1142">
        <v>111</v>
      </c>
      <c r="B117" s="1143" t="s">
        <v>4112</v>
      </c>
      <c r="C117" s="1143" t="s">
        <v>4223</v>
      </c>
      <c r="D117" s="1144">
        <v>8</v>
      </c>
      <c r="E117" s="1145">
        <v>10500</v>
      </c>
      <c r="F117" s="1145">
        <v>14000</v>
      </c>
      <c r="G117" s="1144">
        <v>3</v>
      </c>
      <c r="H117" s="1144">
        <v>5</v>
      </c>
      <c r="I117" s="1144"/>
    </row>
    <row r="118" spans="1:9" x14ac:dyDescent="0.25">
      <c r="A118" s="1142">
        <v>112</v>
      </c>
      <c r="B118" s="1143" t="s">
        <v>4112</v>
      </c>
      <c r="C118" s="1143" t="s">
        <v>4224</v>
      </c>
      <c r="D118" s="1144">
        <v>4</v>
      </c>
      <c r="E118" s="1145">
        <v>9867.7999999999993</v>
      </c>
      <c r="F118" s="1145">
        <v>9867.83</v>
      </c>
      <c r="G118" s="1144"/>
      <c r="H118" s="1144">
        <v>4</v>
      </c>
      <c r="I118" s="1144"/>
    </row>
    <row r="119" spans="1:9" x14ac:dyDescent="0.25">
      <c r="A119" s="1142">
        <v>113</v>
      </c>
      <c r="B119" s="1143" t="s">
        <v>4112</v>
      </c>
      <c r="C119" s="1143" t="s">
        <v>4225</v>
      </c>
      <c r="D119" s="1144">
        <v>21</v>
      </c>
      <c r="E119" s="1145">
        <v>7482.32</v>
      </c>
      <c r="F119" s="1145">
        <v>16424.830000000002</v>
      </c>
      <c r="G119" s="1144"/>
      <c r="H119" s="1144">
        <v>21</v>
      </c>
      <c r="I119" s="1144"/>
    </row>
    <row r="120" spans="1:9" x14ac:dyDescent="0.25">
      <c r="A120" s="1142">
        <v>114</v>
      </c>
      <c r="B120" s="1143" t="s">
        <v>4112</v>
      </c>
      <c r="C120" s="1143" t="s">
        <v>4226</v>
      </c>
      <c r="D120" s="1144">
        <v>5</v>
      </c>
      <c r="E120" s="1145">
        <v>6218.64</v>
      </c>
      <c r="F120" s="1145">
        <v>7561.18</v>
      </c>
      <c r="G120" s="1144"/>
      <c r="H120" s="1144">
        <v>5</v>
      </c>
      <c r="I120" s="1144"/>
    </row>
    <row r="121" spans="1:9" x14ac:dyDescent="0.25">
      <c r="A121" s="1142">
        <v>115</v>
      </c>
      <c r="B121" s="1143" t="s">
        <v>4112</v>
      </c>
      <c r="C121" s="1143" t="s">
        <v>4227</v>
      </c>
      <c r="D121" s="1144">
        <v>1</v>
      </c>
      <c r="E121" s="1145">
        <v>15034</v>
      </c>
      <c r="F121" s="1145">
        <v>15034</v>
      </c>
      <c r="G121" s="1144">
        <v>1</v>
      </c>
      <c r="H121" s="1144"/>
      <c r="I121" s="1144"/>
    </row>
    <row r="122" spans="1:9" x14ac:dyDescent="0.25">
      <c r="A122" s="1142">
        <v>116</v>
      </c>
      <c r="B122" s="1143" t="s">
        <v>4112</v>
      </c>
      <c r="C122" s="1143" t="s">
        <v>4228</v>
      </c>
      <c r="D122" s="1144">
        <v>27</v>
      </c>
      <c r="E122" s="1145">
        <v>62030</v>
      </c>
      <c r="F122" s="1145">
        <v>62030.07</v>
      </c>
      <c r="G122" s="1144">
        <v>27</v>
      </c>
      <c r="H122" s="1144"/>
      <c r="I122" s="1144"/>
    </row>
    <row r="123" spans="1:9" x14ac:dyDescent="0.25">
      <c r="A123" s="1142">
        <v>117</v>
      </c>
      <c r="B123" s="1143" t="s">
        <v>4112</v>
      </c>
      <c r="C123" s="1143" t="s">
        <v>4229</v>
      </c>
      <c r="D123" s="1144">
        <v>12</v>
      </c>
      <c r="E123" s="1145">
        <v>5032.2</v>
      </c>
      <c r="F123" s="1145">
        <v>7783.52</v>
      </c>
      <c r="G123" s="1144">
        <v>3</v>
      </c>
      <c r="H123" s="1144">
        <v>8</v>
      </c>
      <c r="I123" s="1144">
        <v>1</v>
      </c>
    </row>
    <row r="124" spans="1:9" x14ac:dyDescent="0.25">
      <c r="A124" s="1142">
        <v>118</v>
      </c>
      <c r="B124" s="1143" t="s">
        <v>4112</v>
      </c>
      <c r="C124" s="1143" t="s">
        <v>4230</v>
      </c>
      <c r="D124" s="1144">
        <v>1</v>
      </c>
      <c r="E124" s="1145">
        <v>25000</v>
      </c>
      <c r="F124" s="1145">
        <v>25000</v>
      </c>
      <c r="G124" s="1144">
        <v>1</v>
      </c>
      <c r="H124" s="1144"/>
      <c r="I124" s="1144"/>
    </row>
    <row r="125" spans="1:9" x14ac:dyDescent="0.25">
      <c r="A125" s="1142">
        <v>119</v>
      </c>
      <c r="B125" s="1143" t="s">
        <v>4112</v>
      </c>
      <c r="C125" s="1143" t="s">
        <v>4231</v>
      </c>
      <c r="D125" s="1144">
        <v>16</v>
      </c>
      <c r="E125" s="1145">
        <v>9656.8700000000008</v>
      </c>
      <c r="F125" s="1145">
        <v>22000</v>
      </c>
      <c r="G125" s="1144">
        <v>6</v>
      </c>
      <c r="H125" s="1144">
        <v>9</v>
      </c>
      <c r="I125" s="1144">
        <v>1</v>
      </c>
    </row>
    <row r="126" spans="1:9" x14ac:dyDescent="0.25">
      <c r="A126" s="1142">
        <v>120</v>
      </c>
      <c r="B126" s="1143" t="s">
        <v>4112</v>
      </c>
      <c r="C126" s="1143" t="s">
        <v>4232</v>
      </c>
      <c r="D126" s="1144">
        <v>1</v>
      </c>
      <c r="E126" s="1145">
        <v>11769.24</v>
      </c>
      <c r="F126" s="1145">
        <v>11769.24</v>
      </c>
      <c r="G126" s="1144"/>
      <c r="H126" s="1144">
        <v>1</v>
      </c>
      <c r="I126" s="1144"/>
    </row>
    <row r="127" spans="1:9" x14ac:dyDescent="0.25">
      <c r="A127" s="1142">
        <v>121</v>
      </c>
      <c r="B127" s="1143" t="s">
        <v>4112</v>
      </c>
      <c r="C127" s="1143" t="s">
        <v>4233</v>
      </c>
      <c r="D127" s="1144">
        <v>1</v>
      </c>
      <c r="E127" s="1145">
        <v>6000</v>
      </c>
      <c r="F127" s="1145">
        <v>6000</v>
      </c>
      <c r="G127" s="1144"/>
      <c r="H127" s="1144"/>
      <c r="I127" s="1144">
        <v>1</v>
      </c>
    </row>
    <row r="128" spans="1:9" x14ac:dyDescent="0.25">
      <c r="A128" s="1142">
        <v>122</v>
      </c>
      <c r="B128" s="1143" t="s">
        <v>4112</v>
      </c>
      <c r="C128" s="1143" t="s">
        <v>4234</v>
      </c>
      <c r="D128" s="1144">
        <v>136</v>
      </c>
      <c r="E128" s="1145">
        <v>6218.64</v>
      </c>
      <c r="F128" s="1145">
        <v>21751.62</v>
      </c>
      <c r="G128" s="1144">
        <v>5</v>
      </c>
      <c r="H128" s="1144">
        <v>131</v>
      </c>
      <c r="I128" s="1144"/>
    </row>
    <row r="129" spans="1:9" x14ac:dyDescent="0.25">
      <c r="A129" s="1142">
        <v>123</v>
      </c>
      <c r="B129" s="1143" t="s">
        <v>4112</v>
      </c>
      <c r="C129" s="1143" t="s">
        <v>4235</v>
      </c>
      <c r="D129" s="1144">
        <v>9</v>
      </c>
      <c r="E129" s="1145">
        <v>71500</v>
      </c>
      <c r="F129" s="1145">
        <v>90000</v>
      </c>
      <c r="G129" s="1144">
        <v>9</v>
      </c>
      <c r="H129" s="1144"/>
      <c r="I129" s="1144"/>
    </row>
    <row r="130" spans="1:9" x14ac:dyDescent="0.25">
      <c r="A130" s="1142">
        <v>124</v>
      </c>
      <c r="B130" s="1143" t="s">
        <v>4112</v>
      </c>
      <c r="C130" s="1143" t="s">
        <v>4236</v>
      </c>
      <c r="D130" s="1144">
        <v>1</v>
      </c>
      <c r="E130" s="1145">
        <v>66219.520000000004</v>
      </c>
      <c r="F130" s="1145">
        <v>66219.520000000004</v>
      </c>
      <c r="G130" s="1144"/>
      <c r="H130" s="1144">
        <v>1</v>
      </c>
      <c r="I130" s="1144"/>
    </row>
    <row r="131" spans="1:9" x14ac:dyDescent="0.25">
      <c r="A131" s="1142">
        <v>125</v>
      </c>
      <c r="B131" s="1143" t="s">
        <v>4112</v>
      </c>
      <c r="C131" s="1143" t="s">
        <v>4237</v>
      </c>
      <c r="D131" s="1144">
        <v>2</v>
      </c>
      <c r="E131" s="1145">
        <v>48560.959999999999</v>
      </c>
      <c r="F131" s="1145">
        <v>48560.959999999999</v>
      </c>
      <c r="G131" s="1144"/>
      <c r="H131" s="1144">
        <v>2</v>
      </c>
      <c r="I131" s="1144"/>
    </row>
    <row r="132" spans="1:9" x14ac:dyDescent="0.25">
      <c r="A132" s="1142">
        <v>126</v>
      </c>
      <c r="B132" s="1143" t="s">
        <v>4112</v>
      </c>
      <c r="C132" s="1143" t="s">
        <v>4238</v>
      </c>
      <c r="D132" s="1144">
        <v>1</v>
      </c>
      <c r="E132" s="1145">
        <v>20000</v>
      </c>
      <c r="F132" s="1145">
        <v>20000</v>
      </c>
      <c r="G132" s="1144">
        <v>1</v>
      </c>
      <c r="H132" s="1144"/>
      <c r="I132" s="1144"/>
    </row>
    <row r="133" spans="1:9" x14ac:dyDescent="0.25">
      <c r="A133" s="1142">
        <v>127</v>
      </c>
      <c r="B133" s="1143" t="s">
        <v>4112</v>
      </c>
      <c r="C133" s="1143" t="s">
        <v>4239</v>
      </c>
      <c r="D133" s="1144">
        <v>84</v>
      </c>
      <c r="E133" s="1145">
        <v>9000</v>
      </c>
      <c r="F133" s="1145">
        <v>10318.299999999999</v>
      </c>
      <c r="G133" s="1144">
        <v>82</v>
      </c>
      <c r="H133" s="1144"/>
      <c r="I133" s="1144">
        <v>2</v>
      </c>
    </row>
    <row r="134" spans="1:9" x14ac:dyDescent="0.25">
      <c r="A134" s="1142">
        <v>128</v>
      </c>
      <c r="B134" s="1143" t="s">
        <v>4112</v>
      </c>
      <c r="C134" s="1143" t="s">
        <v>4240</v>
      </c>
      <c r="D134" s="1144">
        <v>2</v>
      </c>
      <c r="E134" s="1145">
        <v>74436.09</v>
      </c>
      <c r="F134" s="1145">
        <v>74436.09</v>
      </c>
      <c r="G134" s="1144">
        <v>2</v>
      </c>
      <c r="H134" s="1144"/>
      <c r="I134" s="1144"/>
    </row>
    <row r="135" spans="1:9" x14ac:dyDescent="0.25">
      <c r="A135" s="1142">
        <v>129</v>
      </c>
      <c r="B135" s="1143" t="s">
        <v>4112</v>
      </c>
      <c r="C135" s="1143" t="s">
        <v>4241</v>
      </c>
      <c r="D135" s="1144">
        <v>22</v>
      </c>
      <c r="E135" s="1145">
        <v>5365.2</v>
      </c>
      <c r="F135" s="1145">
        <v>8403.24</v>
      </c>
      <c r="G135" s="1144">
        <v>1</v>
      </c>
      <c r="H135" s="1144">
        <v>21</v>
      </c>
      <c r="I135" s="1144"/>
    </row>
    <row r="136" spans="1:9" x14ac:dyDescent="0.25">
      <c r="A136" s="1142">
        <v>130</v>
      </c>
      <c r="B136" s="1143" t="s">
        <v>4112</v>
      </c>
      <c r="C136" s="1143" t="s">
        <v>4242</v>
      </c>
      <c r="D136" s="1144">
        <v>8</v>
      </c>
      <c r="E136" s="1145">
        <v>10000</v>
      </c>
      <c r="F136" s="1145">
        <v>12000</v>
      </c>
      <c r="G136" s="1144">
        <v>5</v>
      </c>
      <c r="H136" s="1144">
        <v>3</v>
      </c>
      <c r="I136" s="1144"/>
    </row>
    <row r="137" spans="1:9" x14ac:dyDescent="0.25">
      <c r="A137" s="1142">
        <v>131</v>
      </c>
      <c r="B137" s="1143" t="s">
        <v>4112</v>
      </c>
      <c r="C137" s="1143" t="s">
        <v>4243</v>
      </c>
      <c r="D137" s="1144">
        <v>1</v>
      </c>
      <c r="E137" s="1145">
        <v>12422.46</v>
      </c>
      <c r="F137" s="1145">
        <v>12422.46</v>
      </c>
      <c r="G137" s="1144"/>
      <c r="H137" s="1144">
        <v>1</v>
      </c>
      <c r="I137" s="1144"/>
    </row>
    <row r="138" spans="1:9" x14ac:dyDescent="0.25">
      <c r="A138" s="1142">
        <v>132</v>
      </c>
      <c r="B138" s="1143" t="s">
        <v>4112</v>
      </c>
      <c r="C138" s="1143" t="s">
        <v>4244</v>
      </c>
      <c r="D138" s="1144">
        <v>1</v>
      </c>
      <c r="E138" s="1145">
        <v>32536.37</v>
      </c>
      <c r="F138" s="1145">
        <v>32536.37</v>
      </c>
      <c r="G138" s="1144">
        <v>1</v>
      </c>
      <c r="H138" s="1144"/>
      <c r="I138" s="1144"/>
    </row>
    <row r="139" spans="1:9" x14ac:dyDescent="0.25">
      <c r="A139" s="1142">
        <v>133</v>
      </c>
      <c r="B139" s="1143" t="s">
        <v>4112</v>
      </c>
      <c r="C139" s="1143" t="s">
        <v>4245</v>
      </c>
      <c r="D139" s="1144">
        <v>132</v>
      </c>
      <c r="E139" s="1145">
        <v>5982</v>
      </c>
      <c r="F139" s="1145">
        <v>35000</v>
      </c>
      <c r="G139" s="1144">
        <v>86</v>
      </c>
      <c r="H139" s="1144">
        <v>21</v>
      </c>
      <c r="I139" s="1144">
        <v>25</v>
      </c>
    </row>
    <row r="140" spans="1:9" x14ac:dyDescent="0.25">
      <c r="A140" s="1142">
        <v>134</v>
      </c>
      <c r="B140" s="1143" t="s">
        <v>4112</v>
      </c>
      <c r="C140" s="1143" t="s">
        <v>4246</v>
      </c>
      <c r="D140" s="1144">
        <v>56</v>
      </c>
      <c r="E140" s="1145">
        <v>6170.4</v>
      </c>
      <c r="F140" s="1145">
        <v>12513.49</v>
      </c>
      <c r="G140" s="1144">
        <v>6</v>
      </c>
      <c r="H140" s="1144">
        <v>50</v>
      </c>
      <c r="I140" s="1144"/>
    </row>
    <row r="141" spans="1:9" x14ac:dyDescent="0.25">
      <c r="A141" s="1142">
        <v>135</v>
      </c>
      <c r="B141" s="1143" t="s">
        <v>4112</v>
      </c>
      <c r="C141" s="1143" t="s">
        <v>4247</v>
      </c>
      <c r="D141" s="1144">
        <v>7</v>
      </c>
      <c r="E141" s="1145">
        <v>9300</v>
      </c>
      <c r="F141" s="1145">
        <v>9539.73</v>
      </c>
      <c r="G141" s="1144"/>
      <c r="H141" s="1144">
        <v>6</v>
      </c>
      <c r="I141" s="1144">
        <v>1</v>
      </c>
    </row>
    <row r="142" spans="1:9" x14ac:dyDescent="0.25">
      <c r="A142" s="1142">
        <v>136</v>
      </c>
      <c r="B142" s="1143" t="s">
        <v>4112</v>
      </c>
      <c r="C142" s="1143" t="s">
        <v>4248</v>
      </c>
      <c r="D142" s="1144">
        <v>5</v>
      </c>
      <c r="E142" s="1145">
        <v>7740.93</v>
      </c>
      <c r="F142" s="1145">
        <v>15000</v>
      </c>
      <c r="G142" s="1144"/>
      <c r="H142" s="1144">
        <v>4</v>
      </c>
      <c r="I142" s="1144">
        <v>1</v>
      </c>
    </row>
    <row r="143" spans="1:9" x14ac:dyDescent="0.25">
      <c r="A143" s="1142">
        <v>137</v>
      </c>
      <c r="B143" s="1143" t="s">
        <v>4112</v>
      </c>
      <c r="C143" s="1143" t="s">
        <v>4249</v>
      </c>
      <c r="D143" s="1144">
        <v>1</v>
      </c>
      <c r="E143" s="1145">
        <v>90000</v>
      </c>
      <c r="F143" s="1145">
        <v>90000</v>
      </c>
      <c r="G143" s="1144">
        <v>1</v>
      </c>
      <c r="H143" s="1144"/>
      <c r="I143" s="1144"/>
    </row>
    <row r="144" spans="1:9" x14ac:dyDescent="0.25">
      <c r="A144" s="1142">
        <v>138</v>
      </c>
      <c r="B144" s="1143" t="s">
        <v>4112</v>
      </c>
      <c r="C144" s="1143" t="s">
        <v>4250</v>
      </c>
      <c r="D144" s="1144">
        <v>2</v>
      </c>
      <c r="E144" s="1145">
        <v>10540.33</v>
      </c>
      <c r="F144" s="1145">
        <v>10540.33</v>
      </c>
      <c r="G144" s="1144"/>
      <c r="H144" s="1144">
        <v>2</v>
      </c>
      <c r="I144" s="1144"/>
    </row>
    <row r="145" spans="1:9" x14ac:dyDescent="0.25">
      <c r="A145" s="1142">
        <v>139</v>
      </c>
      <c r="B145" s="1143" t="s">
        <v>4112</v>
      </c>
      <c r="C145" s="1143" t="s">
        <v>4251</v>
      </c>
      <c r="D145" s="1144">
        <v>24</v>
      </c>
      <c r="E145" s="1145">
        <v>6999.9</v>
      </c>
      <c r="F145" s="1145">
        <v>14000</v>
      </c>
      <c r="G145" s="1144">
        <v>6</v>
      </c>
      <c r="H145" s="1144">
        <v>17</v>
      </c>
      <c r="I145" s="1144">
        <v>1</v>
      </c>
    </row>
    <row r="146" spans="1:9" x14ac:dyDescent="0.25">
      <c r="A146" s="1142">
        <v>140</v>
      </c>
      <c r="B146" s="1143" t="s">
        <v>4112</v>
      </c>
      <c r="C146" s="1143" t="s">
        <v>4252</v>
      </c>
      <c r="D146" s="1144">
        <v>16</v>
      </c>
      <c r="E146" s="1145">
        <v>6218.64</v>
      </c>
      <c r="F146" s="1145">
        <v>8609.1200000000008</v>
      </c>
      <c r="G146" s="1144">
        <v>2</v>
      </c>
      <c r="H146" s="1144">
        <v>14</v>
      </c>
      <c r="I146" s="1144"/>
    </row>
    <row r="147" spans="1:9" x14ac:dyDescent="0.25">
      <c r="A147" s="1142">
        <v>141</v>
      </c>
      <c r="B147" s="1143" t="s">
        <v>4112</v>
      </c>
      <c r="C147" s="1143" t="s">
        <v>4253</v>
      </c>
      <c r="D147" s="1144">
        <v>2</v>
      </c>
      <c r="E147" s="1145">
        <v>8000.1</v>
      </c>
      <c r="F147" s="1145">
        <v>8000.1</v>
      </c>
      <c r="G147" s="1144">
        <v>2</v>
      </c>
      <c r="H147" s="1144"/>
      <c r="I147" s="1144"/>
    </row>
    <row r="148" spans="1:9" x14ac:dyDescent="0.25">
      <c r="A148" s="1142">
        <v>142</v>
      </c>
      <c r="B148" s="1143" t="s">
        <v>4112</v>
      </c>
      <c r="C148" s="1143" t="s">
        <v>4254</v>
      </c>
      <c r="D148" s="1144">
        <v>3</v>
      </c>
      <c r="E148" s="1145">
        <v>4000</v>
      </c>
      <c r="F148" s="1145">
        <v>13000</v>
      </c>
      <c r="G148" s="1144">
        <v>1</v>
      </c>
      <c r="H148" s="1144"/>
      <c r="I148" s="1144">
        <v>2</v>
      </c>
    </row>
    <row r="149" spans="1:9" x14ac:dyDescent="0.25">
      <c r="A149" s="1142">
        <v>143</v>
      </c>
      <c r="B149" s="1143" t="s">
        <v>4112</v>
      </c>
      <c r="C149" s="1143" t="s">
        <v>4255</v>
      </c>
      <c r="D149" s="1144">
        <v>132</v>
      </c>
      <c r="E149" s="1145">
        <v>3208.8</v>
      </c>
      <c r="F149" s="1145">
        <v>11196.41</v>
      </c>
      <c r="G149" s="1144">
        <v>7</v>
      </c>
      <c r="H149" s="1144">
        <v>125</v>
      </c>
      <c r="I149" s="1144"/>
    </row>
    <row r="150" spans="1:9" x14ac:dyDescent="0.25">
      <c r="A150" s="1142">
        <v>144</v>
      </c>
      <c r="B150" s="1143" t="s">
        <v>4112</v>
      </c>
      <c r="C150" s="1143" t="s">
        <v>4256</v>
      </c>
      <c r="D150" s="1144">
        <v>1</v>
      </c>
      <c r="E150" s="1145">
        <v>3080.4</v>
      </c>
      <c r="F150" s="1145">
        <v>3080.4</v>
      </c>
      <c r="G150" s="1144">
        <v>1</v>
      </c>
      <c r="H150" s="1144"/>
      <c r="I150" s="1144"/>
    </row>
    <row r="151" spans="1:9" x14ac:dyDescent="0.25">
      <c r="G151" s="1146"/>
      <c r="H151" s="1146"/>
      <c r="I151" s="1146"/>
    </row>
    <row r="152" spans="1:9" x14ac:dyDescent="0.25">
      <c r="D152" s="1146"/>
      <c r="G152" s="1146"/>
      <c r="H152" s="1146"/>
      <c r="I152" s="1146"/>
    </row>
    <row r="155" spans="1:9" x14ac:dyDescent="0.25">
      <c r="G155" s="1146"/>
      <c r="H155" s="1146"/>
      <c r="I155" s="1146"/>
    </row>
    <row r="156" spans="1:9" x14ac:dyDescent="0.25">
      <c r="G156" s="1146"/>
      <c r="H156" s="1146"/>
      <c r="I156" s="1146"/>
    </row>
    <row r="157" spans="1:9" x14ac:dyDescent="0.25">
      <c r="G157" s="1146"/>
      <c r="H157" s="1146"/>
      <c r="I157" s="1146"/>
    </row>
    <row r="158" spans="1:9" x14ac:dyDescent="0.25">
      <c r="G158" s="1146"/>
      <c r="H158" s="1146"/>
      <c r="I158" s="1146"/>
    </row>
    <row r="159" spans="1:9" x14ac:dyDescent="0.25">
      <c r="G159" s="1146"/>
      <c r="H159" s="1146"/>
      <c r="I159" s="1146"/>
    </row>
    <row r="160" spans="1:9" x14ac:dyDescent="0.25">
      <c r="G160" s="1146"/>
      <c r="H160" s="1146"/>
      <c r="I160" s="1146"/>
    </row>
    <row r="161" spans="7:9" x14ac:dyDescent="0.25">
      <c r="G161" s="1146"/>
      <c r="H161" s="1146"/>
      <c r="I161" s="1146"/>
    </row>
    <row r="162" spans="7:9" x14ac:dyDescent="0.25">
      <c r="G162" s="1146"/>
      <c r="H162" s="1146"/>
      <c r="I162" s="1146"/>
    </row>
    <row r="163" spans="7:9" x14ac:dyDescent="0.25">
      <c r="G163" s="1146"/>
      <c r="H163" s="1146"/>
      <c r="I163" s="1146"/>
    </row>
    <row r="164" spans="7:9" x14ac:dyDescent="0.25">
      <c r="G164" s="1146"/>
      <c r="H164" s="1146"/>
      <c r="I164" s="1146"/>
    </row>
    <row r="165" spans="7:9" x14ac:dyDescent="0.25">
      <c r="G165" s="1146"/>
      <c r="H165" s="1146"/>
      <c r="I165" s="1146"/>
    </row>
    <row r="166" spans="7:9" x14ac:dyDescent="0.25">
      <c r="G166" s="1146"/>
      <c r="H166" s="1146"/>
      <c r="I166" s="1146"/>
    </row>
    <row r="167" spans="7:9" x14ac:dyDescent="0.25">
      <c r="G167" s="1146"/>
      <c r="H167" s="1146"/>
      <c r="I167" s="1146"/>
    </row>
    <row r="168" spans="7:9" x14ac:dyDescent="0.25">
      <c r="G168" s="1146"/>
      <c r="H168" s="1146"/>
      <c r="I168" s="1146"/>
    </row>
    <row r="169" spans="7:9" x14ac:dyDescent="0.25">
      <c r="G169" s="1146"/>
      <c r="H169" s="1146"/>
      <c r="I169" s="1146"/>
    </row>
    <row r="170" spans="7:9" x14ac:dyDescent="0.25">
      <c r="G170" s="1146"/>
      <c r="H170" s="1146"/>
      <c r="I170" s="1146"/>
    </row>
    <row r="171" spans="7:9" x14ac:dyDescent="0.25">
      <c r="G171" s="1146"/>
      <c r="H171" s="1146"/>
      <c r="I171" s="1146"/>
    </row>
    <row r="172" spans="7:9" x14ac:dyDescent="0.25">
      <c r="G172" s="1146"/>
      <c r="H172" s="1146"/>
      <c r="I172" s="1146"/>
    </row>
    <row r="173" spans="7:9" x14ac:dyDescent="0.25">
      <c r="G173" s="1146"/>
      <c r="H173" s="1146"/>
      <c r="I173" s="1146"/>
    </row>
    <row r="174" spans="7:9" x14ac:dyDescent="0.25">
      <c r="G174" s="1146"/>
      <c r="H174" s="1146"/>
      <c r="I174" s="1146"/>
    </row>
    <row r="175" spans="7:9" x14ac:dyDescent="0.25">
      <c r="G175" s="1146"/>
      <c r="H175" s="1146"/>
      <c r="I175" s="1146"/>
    </row>
    <row r="176" spans="7:9" x14ac:dyDescent="0.25">
      <c r="G176" s="1146"/>
      <c r="H176" s="1146"/>
      <c r="I176" s="1146"/>
    </row>
    <row r="177" spans="7:9" x14ac:dyDescent="0.25">
      <c r="G177" s="1146"/>
      <c r="H177" s="1146"/>
      <c r="I177" s="1146"/>
    </row>
    <row r="178" spans="7:9" x14ac:dyDescent="0.25">
      <c r="G178" s="1146"/>
      <c r="H178" s="1146"/>
      <c r="I178" s="1146"/>
    </row>
    <row r="179" spans="7:9" x14ac:dyDescent="0.25">
      <c r="G179" s="1146"/>
      <c r="H179" s="1146"/>
      <c r="I179" s="1146"/>
    </row>
    <row r="180" spans="7:9" x14ac:dyDescent="0.25">
      <c r="G180" s="1146"/>
      <c r="H180" s="1146"/>
      <c r="I180" s="1146"/>
    </row>
    <row r="181" spans="7:9" x14ac:dyDescent="0.25">
      <c r="G181" s="1146"/>
      <c r="H181" s="1146"/>
      <c r="I181" s="1146"/>
    </row>
    <row r="182" spans="7:9" x14ac:dyDescent="0.25">
      <c r="G182" s="1146"/>
      <c r="H182" s="1146"/>
      <c r="I182" s="1146"/>
    </row>
    <row r="183" spans="7:9" x14ac:dyDescent="0.25">
      <c r="G183" s="1146"/>
      <c r="H183" s="1146"/>
      <c r="I183" s="1146"/>
    </row>
    <row r="184" spans="7:9" x14ac:dyDescent="0.25">
      <c r="G184" s="1146"/>
      <c r="H184" s="1146"/>
      <c r="I184" s="1146"/>
    </row>
    <row r="185" spans="7:9" x14ac:dyDescent="0.25">
      <c r="G185" s="1146"/>
      <c r="H185" s="1146"/>
      <c r="I185" s="1146"/>
    </row>
    <row r="186" spans="7:9" x14ac:dyDescent="0.25">
      <c r="G186" s="1146"/>
      <c r="H186" s="1146"/>
      <c r="I186" s="1146"/>
    </row>
    <row r="187" spans="7:9" x14ac:dyDescent="0.25">
      <c r="G187" s="1146"/>
      <c r="H187" s="1146"/>
      <c r="I187" s="1146"/>
    </row>
    <row r="188" spans="7:9" x14ac:dyDescent="0.25">
      <c r="G188" s="1146"/>
      <c r="H188" s="1146"/>
      <c r="I188" s="1146"/>
    </row>
    <row r="189" spans="7:9" x14ac:dyDescent="0.25">
      <c r="G189" s="1146"/>
      <c r="H189" s="1146"/>
      <c r="I189" s="1146"/>
    </row>
    <row r="190" spans="7:9" x14ac:dyDescent="0.25">
      <c r="G190" s="1146"/>
      <c r="H190" s="1146"/>
      <c r="I190" s="1146"/>
    </row>
    <row r="191" spans="7:9" x14ac:dyDescent="0.25">
      <c r="G191" s="1146"/>
      <c r="H191" s="1146"/>
      <c r="I191" s="1146"/>
    </row>
    <row r="192" spans="7:9" x14ac:dyDescent="0.25">
      <c r="G192" s="1146"/>
      <c r="H192" s="1146"/>
      <c r="I192" s="1146"/>
    </row>
    <row r="193" spans="7:9" x14ac:dyDescent="0.25">
      <c r="G193" s="1146"/>
      <c r="H193" s="1146"/>
      <c r="I193" s="1146"/>
    </row>
    <row r="194" spans="7:9" x14ac:dyDescent="0.25">
      <c r="G194" s="1146"/>
      <c r="H194" s="1146"/>
      <c r="I194" s="1146"/>
    </row>
    <row r="195" spans="7:9" x14ac:dyDescent="0.25">
      <c r="G195" s="1146"/>
      <c r="H195" s="1146"/>
      <c r="I195" s="1146"/>
    </row>
    <row r="196" spans="7:9" x14ac:dyDescent="0.25">
      <c r="G196" s="1146"/>
      <c r="H196" s="1146"/>
      <c r="I196" s="1146"/>
    </row>
    <row r="197" spans="7:9" x14ac:dyDescent="0.25">
      <c r="G197" s="1146"/>
      <c r="H197" s="1146"/>
      <c r="I197" s="1146"/>
    </row>
    <row r="198" spans="7:9" x14ac:dyDescent="0.25">
      <c r="G198" s="1146"/>
      <c r="H198" s="1146"/>
      <c r="I198" s="1146"/>
    </row>
    <row r="199" spans="7:9" x14ac:dyDescent="0.25">
      <c r="G199" s="1146"/>
      <c r="H199" s="1146"/>
      <c r="I199" s="1146"/>
    </row>
    <row r="200" spans="7:9" x14ac:dyDescent="0.25">
      <c r="G200" s="1146"/>
      <c r="H200" s="1146"/>
      <c r="I200" s="1146"/>
    </row>
    <row r="201" spans="7:9" x14ac:dyDescent="0.25">
      <c r="G201" s="1146"/>
      <c r="H201" s="1146"/>
      <c r="I201" s="1146"/>
    </row>
    <row r="202" spans="7:9" x14ac:dyDescent="0.25">
      <c r="G202" s="1146"/>
      <c r="H202" s="1146"/>
      <c r="I202" s="1146"/>
    </row>
    <row r="203" spans="7:9" x14ac:dyDescent="0.25">
      <c r="G203" s="1146"/>
      <c r="H203" s="1146"/>
      <c r="I203" s="1146"/>
    </row>
    <row r="204" spans="7:9" x14ac:dyDescent="0.25">
      <c r="G204" s="1146"/>
      <c r="H204" s="1146"/>
      <c r="I204" s="1146"/>
    </row>
    <row r="205" spans="7:9" x14ac:dyDescent="0.25">
      <c r="G205" s="1146"/>
      <c r="H205" s="1146"/>
      <c r="I205" s="1146"/>
    </row>
    <row r="206" spans="7:9" x14ac:dyDescent="0.25">
      <c r="G206" s="1146"/>
      <c r="H206" s="1146"/>
      <c r="I206" s="1146"/>
    </row>
    <row r="207" spans="7:9" x14ac:dyDescent="0.25">
      <c r="G207" s="1146"/>
      <c r="H207" s="1146"/>
      <c r="I207" s="1146"/>
    </row>
    <row r="208" spans="7:9" x14ac:dyDescent="0.25">
      <c r="G208" s="1146"/>
      <c r="H208" s="1146"/>
      <c r="I208" s="1146"/>
    </row>
    <row r="209" spans="7:9" x14ac:dyDescent="0.25">
      <c r="G209" s="1146"/>
      <c r="H209" s="1146"/>
      <c r="I209" s="1146"/>
    </row>
    <row r="210" spans="7:9" x14ac:dyDescent="0.25">
      <c r="G210" s="1146"/>
      <c r="H210" s="1146"/>
      <c r="I210" s="1146"/>
    </row>
    <row r="211" spans="7:9" x14ac:dyDescent="0.25">
      <c r="G211" s="1146"/>
      <c r="H211" s="1146"/>
      <c r="I211" s="1146"/>
    </row>
    <row r="212" spans="7:9" x14ac:dyDescent="0.25">
      <c r="G212" s="1146"/>
      <c r="H212" s="1146"/>
      <c r="I212" s="1146"/>
    </row>
    <row r="213" spans="7:9" x14ac:dyDescent="0.25">
      <c r="G213" s="1146"/>
      <c r="H213" s="1146"/>
      <c r="I213" s="1146"/>
    </row>
    <row r="214" spans="7:9" x14ac:dyDescent="0.25">
      <c r="G214" s="1146"/>
      <c r="H214" s="1146"/>
      <c r="I214" s="1146"/>
    </row>
    <row r="215" spans="7:9" x14ac:dyDescent="0.25">
      <c r="G215" s="1146"/>
      <c r="H215" s="1146"/>
      <c r="I215" s="1146"/>
    </row>
    <row r="216" spans="7:9" x14ac:dyDescent="0.25">
      <c r="G216" s="1146"/>
      <c r="H216" s="1146"/>
      <c r="I216" s="1146"/>
    </row>
    <row r="217" spans="7:9" x14ac:dyDescent="0.25">
      <c r="G217" s="1146"/>
      <c r="H217" s="1146"/>
      <c r="I217" s="1146"/>
    </row>
    <row r="218" spans="7:9" x14ac:dyDescent="0.25">
      <c r="G218" s="1146"/>
      <c r="H218" s="1146"/>
      <c r="I218" s="1146"/>
    </row>
    <row r="219" spans="7:9" x14ac:dyDescent="0.25">
      <c r="G219" s="1146"/>
      <c r="H219" s="1146"/>
      <c r="I219" s="1146"/>
    </row>
    <row r="220" spans="7:9" x14ac:dyDescent="0.25">
      <c r="G220" s="1146"/>
      <c r="H220" s="1146"/>
      <c r="I220" s="1146"/>
    </row>
    <row r="221" spans="7:9" x14ac:dyDescent="0.25">
      <c r="G221" s="1146"/>
      <c r="H221" s="1146"/>
      <c r="I221" s="1146"/>
    </row>
    <row r="222" spans="7:9" x14ac:dyDescent="0.25">
      <c r="G222" s="1146"/>
      <c r="H222" s="1146"/>
      <c r="I222" s="1146"/>
    </row>
    <row r="223" spans="7:9" x14ac:dyDescent="0.25">
      <c r="G223" s="1146"/>
      <c r="H223" s="1146"/>
      <c r="I223" s="1146"/>
    </row>
    <row r="224" spans="7:9" x14ac:dyDescent="0.25">
      <c r="G224" s="1146"/>
      <c r="H224" s="1146"/>
      <c r="I224" s="1146"/>
    </row>
    <row r="225" spans="7:9" x14ac:dyDescent="0.25">
      <c r="G225" s="1146"/>
      <c r="H225" s="1146"/>
      <c r="I225" s="1146"/>
    </row>
    <row r="226" spans="7:9" x14ac:dyDescent="0.25">
      <c r="G226" s="1146"/>
      <c r="H226" s="1146"/>
      <c r="I226" s="1146"/>
    </row>
    <row r="227" spans="7:9" x14ac:dyDescent="0.25">
      <c r="G227" s="1146"/>
      <c r="H227" s="1146"/>
      <c r="I227" s="1146"/>
    </row>
    <row r="228" spans="7:9" x14ac:dyDescent="0.25">
      <c r="G228" s="1146"/>
      <c r="H228" s="1146"/>
      <c r="I228" s="1146"/>
    </row>
    <row r="229" spans="7:9" x14ac:dyDescent="0.25">
      <c r="G229" s="1146"/>
      <c r="H229" s="1146"/>
      <c r="I229" s="1146"/>
    </row>
    <row r="230" spans="7:9" x14ac:dyDescent="0.25">
      <c r="G230" s="1146"/>
      <c r="H230" s="1146"/>
      <c r="I230" s="1146"/>
    </row>
    <row r="231" spans="7:9" x14ac:dyDescent="0.25">
      <c r="G231" s="1146"/>
      <c r="H231" s="1146"/>
      <c r="I231" s="1146"/>
    </row>
    <row r="232" spans="7:9" x14ac:dyDescent="0.25">
      <c r="G232" s="1146"/>
      <c r="H232" s="1146"/>
      <c r="I232" s="1146"/>
    </row>
    <row r="233" spans="7:9" x14ac:dyDescent="0.25">
      <c r="G233" s="1146"/>
      <c r="H233" s="1146"/>
      <c r="I233" s="1146"/>
    </row>
    <row r="234" spans="7:9" x14ac:dyDescent="0.25">
      <c r="G234" s="1146"/>
      <c r="H234" s="1146"/>
      <c r="I234" s="1146"/>
    </row>
    <row r="235" spans="7:9" x14ac:dyDescent="0.25">
      <c r="G235" s="1146"/>
      <c r="H235" s="1146"/>
      <c r="I235" s="1146"/>
    </row>
    <row r="236" spans="7:9" x14ac:dyDescent="0.25">
      <c r="G236" s="1146"/>
      <c r="H236" s="1146"/>
      <c r="I236" s="1146"/>
    </row>
    <row r="237" spans="7:9" x14ac:dyDescent="0.25">
      <c r="G237" s="1146"/>
      <c r="H237" s="1146"/>
      <c r="I237" s="1146"/>
    </row>
    <row r="238" spans="7:9" x14ac:dyDescent="0.25">
      <c r="G238" s="1146"/>
      <c r="H238" s="1146"/>
      <c r="I238" s="1146"/>
    </row>
    <row r="239" spans="7:9" x14ac:dyDescent="0.25">
      <c r="G239" s="1146"/>
      <c r="H239" s="1146"/>
      <c r="I239" s="1146"/>
    </row>
    <row r="240" spans="7:9" x14ac:dyDescent="0.25">
      <c r="G240" s="1146"/>
      <c r="H240" s="1146"/>
      <c r="I240" s="1146"/>
    </row>
    <row r="241" spans="7:9" x14ac:dyDescent="0.25">
      <c r="G241" s="1146"/>
      <c r="H241" s="1146"/>
      <c r="I241" s="1146"/>
    </row>
    <row r="242" spans="7:9" x14ac:dyDescent="0.25">
      <c r="G242" s="1146"/>
      <c r="H242" s="1146"/>
      <c r="I242" s="1146"/>
    </row>
    <row r="243" spans="7:9" x14ac:dyDescent="0.25">
      <c r="G243" s="1146"/>
      <c r="H243" s="1146"/>
      <c r="I243" s="1146"/>
    </row>
    <row r="244" spans="7:9" x14ac:dyDescent="0.25">
      <c r="G244" s="1146"/>
      <c r="H244" s="1146"/>
      <c r="I244" s="1146"/>
    </row>
    <row r="245" spans="7:9" x14ac:dyDescent="0.25">
      <c r="G245" s="1146"/>
      <c r="H245" s="1146"/>
      <c r="I245" s="1146"/>
    </row>
    <row r="246" spans="7:9" x14ac:dyDescent="0.25">
      <c r="G246" s="1146"/>
      <c r="H246" s="1146"/>
      <c r="I246" s="1146"/>
    </row>
    <row r="247" spans="7:9" x14ac:dyDescent="0.25">
      <c r="G247" s="1146"/>
      <c r="H247" s="1146"/>
      <c r="I247" s="1146"/>
    </row>
    <row r="248" spans="7:9" x14ac:dyDescent="0.25">
      <c r="G248" s="1146"/>
      <c r="H248" s="1146"/>
      <c r="I248" s="1146"/>
    </row>
    <row r="249" spans="7:9" x14ac:dyDescent="0.25">
      <c r="G249" s="1146"/>
      <c r="H249" s="1146"/>
      <c r="I249" s="1146"/>
    </row>
    <row r="250" spans="7:9" x14ac:dyDescent="0.25">
      <c r="G250" s="1146"/>
      <c r="H250" s="1146"/>
      <c r="I250" s="1146"/>
    </row>
    <row r="251" spans="7:9" x14ac:dyDescent="0.25">
      <c r="G251" s="1146"/>
      <c r="H251" s="1146"/>
      <c r="I251" s="1146"/>
    </row>
    <row r="252" spans="7:9" x14ac:dyDescent="0.25">
      <c r="G252" s="1146"/>
      <c r="H252" s="1146"/>
      <c r="I252" s="1146"/>
    </row>
    <row r="253" spans="7:9" x14ac:dyDescent="0.25">
      <c r="G253" s="1146"/>
      <c r="H253" s="1146"/>
      <c r="I253" s="1146"/>
    </row>
    <row r="254" spans="7:9" x14ac:dyDescent="0.25">
      <c r="G254" s="1146"/>
      <c r="H254" s="1146"/>
      <c r="I254" s="1146"/>
    </row>
    <row r="255" spans="7:9" x14ac:dyDescent="0.25">
      <c r="G255" s="1146"/>
      <c r="H255" s="1146"/>
      <c r="I255" s="1146"/>
    </row>
    <row r="256" spans="7:9" x14ac:dyDescent="0.25">
      <c r="G256" s="1146"/>
      <c r="H256" s="1146"/>
      <c r="I256" s="1146"/>
    </row>
    <row r="257" spans="7:9" x14ac:dyDescent="0.25">
      <c r="G257" s="1146"/>
      <c r="H257" s="1146"/>
      <c r="I257" s="1146"/>
    </row>
    <row r="258" spans="7:9" x14ac:dyDescent="0.25">
      <c r="G258" s="1146"/>
      <c r="H258" s="1146"/>
      <c r="I258" s="1146"/>
    </row>
    <row r="259" spans="7:9" x14ac:dyDescent="0.25">
      <c r="G259" s="1146"/>
      <c r="H259" s="1146"/>
      <c r="I259" s="1146"/>
    </row>
    <row r="260" spans="7:9" x14ac:dyDescent="0.25">
      <c r="G260" s="1146"/>
      <c r="H260" s="1146"/>
      <c r="I260" s="1146"/>
    </row>
    <row r="261" spans="7:9" x14ac:dyDescent="0.25">
      <c r="G261" s="1146"/>
      <c r="H261" s="1146"/>
      <c r="I261" s="1146"/>
    </row>
    <row r="262" spans="7:9" x14ac:dyDescent="0.25">
      <c r="G262" s="1146"/>
      <c r="H262" s="1146"/>
      <c r="I262" s="1146"/>
    </row>
    <row r="263" spans="7:9" x14ac:dyDescent="0.25">
      <c r="G263" s="1146"/>
      <c r="H263" s="1146"/>
      <c r="I263" s="1146"/>
    </row>
    <row r="264" spans="7:9" x14ac:dyDescent="0.25">
      <c r="G264" s="1146"/>
      <c r="H264" s="1146"/>
      <c r="I264" s="1146"/>
    </row>
    <row r="265" spans="7:9" x14ac:dyDescent="0.25">
      <c r="G265" s="1146"/>
      <c r="H265" s="1146"/>
      <c r="I265" s="1146"/>
    </row>
    <row r="266" spans="7:9" x14ac:dyDescent="0.25">
      <c r="G266" s="1146"/>
      <c r="H266" s="1146"/>
      <c r="I266" s="1146"/>
    </row>
    <row r="267" spans="7:9" x14ac:dyDescent="0.25">
      <c r="G267" s="1146"/>
      <c r="H267" s="1146"/>
      <c r="I267" s="1146"/>
    </row>
    <row r="268" spans="7:9" x14ac:dyDescent="0.25">
      <c r="G268" s="1146"/>
      <c r="H268" s="1146"/>
      <c r="I268" s="1146"/>
    </row>
    <row r="269" spans="7:9" x14ac:dyDescent="0.25">
      <c r="G269" s="1146"/>
      <c r="H269" s="1146"/>
      <c r="I269" s="1146"/>
    </row>
    <row r="270" spans="7:9" x14ac:dyDescent="0.25">
      <c r="G270" s="1146"/>
      <c r="H270" s="1146"/>
      <c r="I270" s="1146"/>
    </row>
    <row r="271" spans="7:9" x14ac:dyDescent="0.25">
      <c r="G271" s="1146"/>
      <c r="H271" s="1146"/>
      <c r="I271" s="1146"/>
    </row>
    <row r="272" spans="7:9" x14ac:dyDescent="0.25">
      <c r="G272" s="1146"/>
      <c r="H272" s="1146"/>
      <c r="I272" s="1146"/>
    </row>
    <row r="273" spans="7:9" x14ac:dyDescent="0.25">
      <c r="G273" s="1146"/>
      <c r="H273" s="1146"/>
      <c r="I273" s="1146"/>
    </row>
    <row r="274" spans="7:9" x14ac:dyDescent="0.25">
      <c r="G274" s="1146"/>
      <c r="H274" s="1146"/>
      <c r="I274" s="1146"/>
    </row>
    <row r="275" spans="7:9" x14ac:dyDescent="0.25">
      <c r="G275" s="1146"/>
      <c r="H275" s="1146"/>
      <c r="I275" s="1146"/>
    </row>
    <row r="276" spans="7:9" x14ac:dyDescent="0.25">
      <c r="G276" s="1146"/>
      <c r="H276" s="1146"/>
      <c r="I276" s="1146"/>
    </row>
    <row r="277" spans="7:9" x14ac:dyDescent="0.25">
      <c r="G277" s="1146"/>
      <c r="H277" s="1146"/>
      <c r="I277" s="1146"/>
    </row>
    <row r="278" spans="7:9" x14ac:dyDescent="0.25">
      <c r="I278" s="1146"/>
    </row>
    <row r="279" spans="7:9" x14ac:dyDescent="0.25">
      <c r="I279" s="1146"/>
    </row>
    <row r="280" spans="7:9" x14ac:dyDescent="0.25">
      <c r="I280" s="1146"/>
    </row>
    <row r="281" spans="7:9" x14ac:dyDescent="0.25">
      <c r="I281" s="1146"/>
    </row>
    <row r="282" spans="7:9" x14ac:dyDescent="0.25">
      <c r="I282" s="1146"/>
    </row>
    <row r="283" spans="7:9" x14ac:dyDescent="0.25">
      <c r="I283" s="1146"/>
    </row>
    <row r="284" spans="7:9" x14ac:dyDescent="0.25">
      <c r="I284" s="1146"/>
    </row>
    <row r="285" spans="7:9" x14ac:dyDescent="0.25">
      <c r="I285" s="1146"/>
    </row>
    <row r="286" spans="7:9" x14ac:dyDescent="0.25">
      <c r="I286" s="1146"/>
    </row>
    <row r="287" spans="7:9" x14ac:dyDescent="0.25">
      <c r="I287" s="1146"/>
    </row>
    <row r="288" spans="7:9" x14ac:dyDescent="0.25">
      <c r="I288" s="1146"/>
    </row>
    <row r="289" spans="9:9" x14ac:dyDescent="0.25">
      <c r="I289" s="1146"/>
    </row>
    <row r="290" spans="9:9" x14ac:dyDescent="0.25">
      <c r="I290" s="1146"/>
    </row>
    <row r="291" spans="9:9" x14ac:dyDescent="0.25">
      <c r="I291" s="1146"/>
    </row>
    <row r="292" spans="9:9" x14ac:dyDescent="0.25">
      <c r="I292" s="1146"/>
    </row>
    <row r="293" spans="9:9" x14ac:dyDescent="0.25">
      <c r="I293" s="1146"/>
    </row>
    <row r="294" spans="9:9" x14ac:dyDescent="0.25">
      <c r="I294" s="1146"/>
    </row>
    <row r="295" spans="9:9" x14ac:dyDescent="0.25">
      <c r="I295" s="1146"/>
    </row>
    <row r="296" spans="9:9" x14ac:dyDescent="0.25">
      <c r="I296" s="1146"/>
    </row>
    <row r="297" spans="9:9" x14ac:dyDescent="0.25">
      <c r="I297" s="1146"/>
    </row>
    <row r="298" spans="9:9" x14ac:dyDescent="0.25">
      <c r="I298" s="1146"/>
    </row>
    <row r="299" spans="9:9" x14ac:dyDescent="0.25">
      <c r="I299" s="1146"/>
    </row>
    <row r="300" spans="9:9" x14ac:dyDescent="0.25">
      <c r="I300" s="1146"/>
    </row>
    <row r="301" spans="9:9" x14ac:dyDescent="0.25">
      <c r="I301" s="1146"/>
    </row>
    <row r="302" spans="9:9" x14ac:dyDescent="0.25">
      <c r="I302" s="1146"/>
    </row>
    <row r="303" spans="9:9" x14ac:dyDescent="0.25">
      <c r="I303" s="1146"/>
    </row>
    <row r="304" spans="9:9" x14ac:dyDescent="0.25">
      <c r="I304" s="1146"/>
    </row>
    <row r="305" spans="9:9" x14ac:dyDescent="0.25">
      <c r="I305" s="1146"/>
    </row>
    <row r="306" spans="9:9" x14ac:dyDescent="0.25">
      <c r="I306" s="1146"/>
    </row>
    <row r="307" spans="9:9" x14ac:dyDescent="0.25">
      <c r="I307" s="1146"/>
    </row>
    <row r="308" spans="9:9" x14ac:dyDescent="0.25">
      <c r="I308" s="1146"/>
    </row>
    <row r="309" spans="9:9" x14ac:dyDescent="0.25">
      <c r="I309" s="1146"/>
    </row>
    <row r="310" spans="9:9" x14ac:dyDescent="0.25">
      <c r="I310" s="1146"/>
    </row>
    <row r="311" spans="9:9" x14ac:dyDescent="0.25">
      <c r="I311" s="1146"/>
    </row>
    <row r="312" spans="9:9" x14ac:dyDescent="0.25">
      <c r="I312" s="1146"/>
    </row>
    <row r="313" spans="9:9" x14ac:dyDescent="0.25">
      <c r="I313" s="1146"/>
    </row>
    <row r="314" spans="9:9" x14ac:dyDescent="0.25">
      <c r="I314" s="1146"/>
    </row>
    <row r="315" spans="9:9" x14ac:dyDescent="0.25">
      <c r="I315" s="1146"/>
    </row>
    <row r="316" spans="9:9" x14ac:dyDescent="0.25">
      <c r="I316" s="1146"/>
    </row>
    <row r="317" spans="9:9" x14ac:dyDescent="0.25">
      <c r="I317" s="1146"/>
    </row>
    <row r="318" spans="9:9" x14ac:dyDescent="0.25">
      <c r="I318" s="1146"/>
    </row>
    <row r="319" spans="9:9" x14ac:dyDescent="0.25">
      <c r="I319" s="1146"/>
    </row>
    <row r="320" spans="9:9" x14ac:dyDescent="0.25">
      <c r="I320" s="1146"/>
    </row>
    <row r="321" spans="9:9" x14ac:dyDescent="0.25">
      <c r="I321" s="1146"/>
    </row>
    <row r="322" spans="9:9" x14ac:dyDescent="0.25">
      <c r="I322" s="1146"/>
    </row>
    <row r="323" spans="9:9" x14ac:dyDescent="0.25">
      <c r="I323" s="1146"/>
    </row>
    <row r="324" spans="9:9" x14ac:dyDescent="0.25">
      <c r="I324" s="1146"/>
    </row>
    <row r="325" spans="9:9" x14ac:dyDescent="0.25">
      <c r="I325" s="1146"/>
    </row>
    <row r="326" spans="9:9" x14ac:dyDescent="0.25">
      <c r="I326" s="1146"/>
    </row>
    <row r="327" spans="9:9" x14ac:dyDescent="0.25">
      <c r="I327" s="1146"/>
    </row>
    <row r="328" spans="9:9" x14ac:dyDescent="0.25">
      <c r="I328" s="1146"/>
    </row>
    <row r="329" spans="9:9" x14ac:dyDescent="0.25">
      <c r="I329" s="1146"/>
    </row>
    <row r="330" spans="9:9" x14ac:dyDescent="0.25">
      <c r="I330" s="1146"/>
    </row>
    <row r="331" spans="9:9" x14ac:dyDescent="0.25">
      <c r="I331" s="1146"/>
    </row>
    <row r="332" spans="9:9" x14ac:dyDescent="0.25">
      <c r="I332" s="1146"/>
    </row>
  </sheetData>
  <mergeCells count="5">
    <mergeCell ref="A1:I1"/>
    <mergeCell ref="A2:I2"/>
    <mergeCell ref="A3:I3"/>
    <mergeCell ref="J3:Q3"/>
    <mergeCell ref="A4:I4"/>
  </mergeCells>
  <pageMargins left="0.70866141732283472" right="0.70866141732283472" top="0.74803149606299213" bottom="0.74803149606299213" header="0.31496062992125984" footer="0.31496062992125984"/>
  <pageSetup scale="6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selection activeCell="H26" sqref="H26"/>
    </sheetView>
  </sheetViews>
  <sheetFormatPr baseColWidth="10" defaultRowHeight="15" x14ac:dyDescent="0.25"/>
  <cols>
    <col min="1" max="1" width="4.5703125" customWidth="1"/>
    <col min="3" max="3" width="26.85546875" customWidth="1"/>
    <col min="4" max="4" width="6.140625" customWidth="1"/>
    <col min="7" max="7" width="9.5703125" customWidth="1"/>
  </cols>
  <sheetData>
    <row r="1" spans="1:9" x14ac:dyDescent="0.25">
      <c r="A1" s="1133" t="s">
        <v>3629</v>
      </c>
      <c r="B1" s="1134"/>
      <c r="C1" s="1134"/>
      <c r="D1" s="1134"/>
      <c r="E1" s="1134"/>
      <c r="F1" s="1134"/>
      <c r="G1" s="1134"/>
      <c r="H1" s="1134"/>
      <c r="I1" s="1135"/>
    </row>
    <row r="2" spans="1:9" x14ac:dyDescent="0.25">
      <c r="A2" s="1133" t="s">
        <v>3653</v>
      </c>
      <c r="B2" s="1134"/>
      <c r="C2" s="1134"/>
      <c r="D2" s="1134"/>
      <c r="E2" s="1134"/>
      <c r="F2" s="1134"/>
      <c r="G2" s="1134"/>
      <c r="H2" s="1134"/>
      <c r="I2" s="1135"/>
    </row>
    <row r="3" spans="1:9" x14ac:dyDescent="0.25">
      <c r="A3" s="1133" t="s">
        <v>4100</v>
      </c>
      <c r="B3" s="1134"/>
      <c r="C3" s="1134"/>
      <c r="D3" s="1134"/>
      <c r="E3" s="1134"/>
      <c r="F3" s="1134"/>
      <c r="G3" s="1134"/>
      <c r="H3" s="1134"/>
      <c r="I3" s="1135"/>
    </row>
    <row r="4" spans="1:9" ht="36" x14ac:dyDescent="0.25">
      <c r="A4" s="1138" t="s">
        <v>4101</v>
      </c>
      <c r="B4" s="1139" t="s">
        <v>4102</v>
      </c>
      <c r="C4" s="1138" t="s">
        <v>4103</v>
      </c>
      <c r="D4" s="1140" t="s">
        <v>4104</v>
      </c>
      <c r="E4" s="1138" t="s">
        <v>4105</v>
      </c>
      <c r="F4" s="1138" t="s">
        <v>4105</v>
      </c>
      <c r="G4" s="1138" t="s">
        <v>4106</v>
      </c>
      <c r="H4" s="1138" t="s">
        <v>4107</v>
      </c>
      <c r="I4" s="1138" t="s">
        <v>4108</v>
      </c>
    </row>
    <row r="5" spans="1:9" x14ac:dyDescent="0.25">
      <c r="A5" s="1138"/>
      <c r="B5" s="1141" t="s">
        <v>4109</v>
      </c>
      <c r="C5" s="1138"/>
      <c r="D5" s="1140"/>
      <c r="E5" s="1138" t="s">
        <v>4110</v>
      </c>
      <c r="F5" s="1138" t="s">
        <v>4111</v>
      </c>
      <c r="G5" s="1138"/>
      <c r="H5" s="1138"/>
      <c r="I5" s="1138"/>
    </row>
    <row r="6" spans="1:9" x14ac:dyDescent="0.25">
      <c r="A6" s="1142">
        <v>32</v>
      </c>
      <c r="B6" s="1143" t="s">
        <v>4112</v>
      </c>
      <c r="C6" s="1143" t="s">
        <v>4144</v>
      </c>
      <c r="D6" s="1144">
        <v>1</v>
      </c>
      <c r="E6" s="1145">
        <v>90000</v>
      </c>
      <c r="F6" s="1145">
        <v>90000</v>
      </c>
      <c r="G6" s="1144">
        <v>1</v>
      </c>
      <c r="H6" s="1144"/>
      <c r="I6" s="1144"/>
    </row>
    <row r="7" spans="1:9" x14ac:dyDescent="0.25">
      <c r="A7" s="1142">
        <v>33</v>
      </c>
      <c r="B7" s="1143" t="s">
        <v>4112</v>
      </c>
      <c r="C7" s="1143" t="s">
        <v>4145</v>
      </c>
      <c r="D7" s="1144">
        <v>215</v>
      </c>
      <c r="E7" s="1145">
        <v>15878.4</v>
      </c>
      <c r="F7" s="1145">
        <v>71500</v>
      </c>
      <c r="G7" s="1144">
        <v>182</v>
      </c>
      <c r="H7" s="1144"/>
      <c r="I7" s="1144">
        <v>33</v>
      </c>
    </row>
    <row r="8" spans="1:9" x14ac:dyDescent="0.25">
      <c r="A8" s="1142">
        <v>44</v>
      </c>
      <c r="B8" s="1143" t="s">
        <v>4112</v>
      </c>
      <c r="C8" s="1143" t="s">
        <v>4156</v>
      </c>
      <c r="D8" s="1144">
        <v>68</v>
      </c>
      <c r="E8" s="1145">
        <v>57000</v>
      </c>
      <c r="F8" s="1145">
        <v>71500</v>
      </c>
      <c r="G8" s="1144">
        <v>68</v>
      </c>
      <c r="H8" s="1144"/>
      <c r="I8" s="1144"/>
    </row>
    <row r="9" spans="1:9" x14ac:dyDescent="0.25">
      <c r="A9" s="1142">
        <v>45</v>
      </c>
      <c r="B9" s="1143" t="s">
        <v>4112</v>
      </c>
      <c r="C9" s="1143" t="s">
        <v>4157</v>
      </c>
      <c r="D9" s="1144">
        <v>1</v>
      </c>
      <c r="E9" s="1145">
        <v>71500</v>
      </c>
      <c r="F9" s="1145">
        <v>71500</v>
      </c>
      <c r="G9" s="1144">
        <v>1</v>
      </c>
      <c r="H9" s="1144"/>
      <c r="I9" s="1144"/>
    </row>
    <row r="10" spans="1:9" x14ac:dyDescent="0.25">
      <c r="A10" s="1142">
        <v>68</v>
      </c>
      <c r="B10" s="1143" t="s">
        <v>4112</v>
      </c>
      <c r="C10" s="1143" t="s">
        <v>4180</v>
      </c>
      <c r="D10" s="1144">
        <v>197</v>
      </c>
      <c r="E10" s="1145">
        <v>11133.3</v>
      </c>
      <c r="F10" s="1145">
        <v>44744.14</v>
      </c>
      <c r="G10" s="1144">
        <v>169</v>
      </c>
      <c r="H10" s="1144">
        <v>4</v>
      </c>
      <c r="I10" s="1144">
        <v>24</v>
      </c>
    </row>
    <row r="11" spans="1:9" x14ac:dyDescent="0.25">
      <c r="A11" s="1142">
        <v>69</v>
      </c>
      <c r="B11" s="1143" t="s">
        <v>4112</v>
      </c>
      <c r="C11" s="1143" t="s">
        <v>4181</v>
      </c>
      <c r="D11" s="1144">
        <v>1</v>
      </c>
      <c r="E11" s="1145">
        <v>85500</v>
      </c>
      <c r="F11" s="1145">
        <v>85500</v>
      </c>
      <c r="G11" s="1144">
        <v>1</v>
      </c>
      <c r="H11" s="1144"/>
      <c r="I11" s="1144"/>
    </row>
    <row r="12" spans="1:9" x14ac:dyDescent="0.25">
      <c r="A12" s="1142">
        <v>103</v>
      </c>
      <c r="B12" s="1143" t="s">
        <v>4112</v>
      </c>
      <c r="C12" s="1143" t="s">
        <v>4215</v>
      </c>
      <c r="D12" s="1144">
        <v>1</v>
      </c>
      <c r="E12" s="1145">
        <v>155076.1</v>
      </c>
      <c r="F12" s="1145">
        <v>155076.1</v>
      </c>
      <c r="G12" s="1144">
        <v>1</v>
      </c>
      <c r="H12" s="1144"/>
      <c r="I12" s="1144"/>
    </row>
    <row r="13" spans="1:9" x14ac:dyDescent="0.25">
      <c r="A13" s="1142">
        <v>104</v>
      </c>
      <c r="B13" s="1143" t="s">
        <v>4112</v>
      </c>
      <c r="C13" s="1143" t="s">
        <v>4216</v>
      </c>
      <c r="D13" s="1144">
        <v>1</v>
      </c>
      <c r="E13" s="1145">
        <v>41011.199999999997</v>
      </c>
      <c r="F13" s="1145">
        <v>41011.199999999997</v>
      </c>
      <c r="G13" s="1144">
        <v>1</v>
      </c>
      <c r="H13" s="1144"/>
      <c r="I13" s="1144"/>
    </row>
    <row r="14" spans="1:9" x14ac:dyDescent="0.25">
      <c r="A14" s="1142">
        <v>116</v>
      </c>
      <c r="B14" s="1143" t="s">
        <v>4112</v>
      </c>
      <c r="C14" s="1143" t="s">
        <v>4228</v>
      </c>
      <c r="D14" s="1144">
        <v>27</v>
      </c>
      <c r="E14" s="1145">
        <v>62030</v>
      </c>
      <c r="F14" s="1145">
        <v>62030.07</v>
      </c>
      <c r="G14" s="1144">
        <v>27</v>
      </c>
      <c r="H14" s="1144"/>
      <c r="I14" s="1144"/>
    </row>
    <row r="15" spans="1:9" x14ac:dyDescent="0.25">
      <c r="A15" s="1142">
        <v>123</v>
      </c>
      <c r="B15" s="1143" t="s">
        <v>4112</v>
      </c>
      <c r="C15" s="1143" t="s">
        <v>4235</v>
      </c>
      <c r="D15" s="1144">
        <v>9</v>
      </c>
      <c r="E15" s="1145">
        <v>71500</v>
      </c>
      <c r="F15" s="1145">
        <v>90000</v>
      </c>
      <c r="G15" s="1144">
        <v>9</v>
      </c>
      <c r="H15" s="1144"/>
      <c r="I15" s="1144"/>
    </row>
    <row r="16" spans="1:9" x14ac:dyDescent="0.25">
      <c r="A16" s="1142">
        <v>128</v>
      </c>
      <c r="B16" s="1143" t="s">
        <v>4112</v>
      </c>
      <c r="C16" s="1143" t="s">
        <v>4240</v>
      </c>
      <c r="D16" s="1144">
        <v>2</v>
      </c>
      <c r="E16" s="1145">
        <v>74436.09</v>
      </c>
      <c r="F16" s="1145">
        <v>74436.09</v>
      </c>
      <c r="G16" s="1144">
        <v>2</v>
      </c>
      <c r="H16" s="1144"/>
      <c r="I16" s="1144"/>
    </row>
    <row r="17" spans="1:9" x14ac:dyDescent="0.25">
      <c r="A17" s="1142">
        <v>137</v>
      </c>
      <c r="B17" s="1143" t="s">
        <v>4112</v>
      </c>
      <c r="C17" s="1143" t="s">
        <v>4249</v>
      </c>
      <c r="D17" s="1144">
        <v>1</v>
      </c>
      <c r="E17" s="1145">
        <v>90000</v>
      </c>
      <c r="F17" s="1145">
        <v>90000</v>
      </c>
      <c r="G17" s="1144">
        <v>1</v>
      </c>
      <c r="H17" s="1144"/>
      <c r="I17" s="1144"/>
    </row>
  </sheetData>
  <mergeCells count="3">
    <mergeCell ref="A1:I1"/>
    <mergeCell ref="A2:I2"/>
    <mergeCell ref="A3:I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workbookViewId="0">
      <selection activeCell="C22" sqref="C22"/>
    </sheetView>
  </sheetViews>
  <sheetFormatPr baseColWidth="10" defaultRowHeight="15" x14ac:dyDescent="0.25"/>
  <cols>
    <col min="1" max="1" width="3.5703125" customWidth="1"/>
    <col min="2" max="2" width="21.42578125" customWidth="1"/>
    <col min="3" max="3" width="33.42578125" bestFit="1" customWidth="1"/>
    <col min="4" max="4" width="7.85546875" customWidth="1"/>
    <col min="5" max="7" width="9.28515625" customWidth="1"/>
    <col min="8" max="8" width="12.140625" customWidth="1"/>
    <col min="9" max="9" width="10.42578125" customWidth="1"/>
  </cols>
  <sheetData>
    <row r="1" spans="1:9" x14ac:dyDescent="0.25">
      <c r="G1" s="1146"/>
      <c r="H1" s="1146"/>
      <c r="I1" s="1146"/>
    </row>
    <row r="2" spans="1:9" x14ac:dyDescent="0.25">
      <c r="A2" s="1133" t="s">
        <v>3629</v>
      </c>
      <c r="B2" s="1134"/>
      <c r="C2" s="1134"/>
      <c r="D2" s="1134"/>
      <c r="E2" s="1134"/>
      <c r="F2" s="1134"/>
      <c r="G2" s="1134"/>
      <c r="H2" s="1134"/>
      <c r="I2" s="1135"/>
    </row>
    <row r="3" spans="1:9" x14ac:dyDescent="0.25">
      <c r="A3" s="1133" t="s">
        <v>3653</v>
      </c>
      <c r="B3" s="1134"/>
      <c r="C3" s="1134"/>
      <c r="D3" s="1134"/>
      <c r="E3" s="1134"/>
      <c r="F3" s="1134"/>
      <c r="G3" s="1134"/>
      <c r="H3" s="1134"/>
      <c r="I3" s="1135"/>
    </row>
    <row r="4" spans="1:9" x14ac:dyDescent="0.25">
      <c r="A4" s="1133" t="s">
        <v>4100</v>
      </c>
      <c r="B4" s="1134"/>
      <c r="C4" s="1134"/>
      <c r="D4" s="1134"/>
      <c r="E4" s="1134"/>
      <c r="F4" s="1134"/>
      <c r="G4" s="1134"/>
      <c r="H4" s="1134"/>
      <c r="I4" s="1135"/>
    </row>
    <row r="5" spans="1:9" ht="24" x14ac:dyDescent="0.25">
      <c r="A5" s="1138" t="s">
        <v>4101</v>
      </c>
      <c r="B5" s="1139" t="s">
        <v>4102</v>
      </c>
      <c r="C5" s="1138" t="s">
        <v>4103</v>
      </c>
      <c r="D5" s="1140" t="s">
        <v>4104</v>
      </c>
      <c r="E5" s="1138" t="s">
        <v>4105</v>
      </c>
      <c r="F5" s="1138" t="s">
        <v>4105</v>
      </c>
      <c r="G5" s="1138" t="s">
        <v>4106</v>
      </c>
      <c r="H5" s="1138" t="s">
        <v>4107</v>
      </c>
      <c r="I5" s="1138" t="s">
        <v>4108</v>
      </c>
    </row>
    <row r="6" spans="1:9" x14ac:dyDescent="0.25">
      <c r="A6" s="1138"/>
      <c r="B6" s="1141" t="s">
        <v>4109</v>
      </c>
      <c r="C6" s="1138"/>
      <c r="D6" s="1140"/>
      <c r="E6" s="1138" t="s">
        <v>4110</v>
      </c>
      <c r="F6" s="1138" t="s">
        <v>4111</v>
      </c>
      <c r="G6" s="1138"/>
      <c r="H6" s="1138"/>
      <c r="I6" s="1138"/>
    </row>
    <row r="7" spans="1:9" x14ac:dyDescent="0.25">
      <c r="A7" s="1142">
        <v>1</v>
      </c>
      <c r="B7" s="1143" t="s">
        <v>4112</v>
      </c>
      <c r="C7" s="1143" t="s">
        <v>4257</v>
      </c>
      <c r="D7" s="1144">
        <v>2</v>
      </c>
      <c r="E7" s="1145">
        <v>27113.7</v>
      </c>
      <c r="F7" s="1145">
        <v>30000</v>
      </c>
      <c r="G7" s="1144">
        <v>2</v>
      </c>
      <c r="H7" s="1144"/>
      <c r="I7" s="1144"/>
    </row>
    <row r="8" spans="1:9" x14ac:dyDescent="0.25">
      <c r="A8" s="1142">
        <v>2</v>
      </c>
      <c r="B8" s="1143" t="s">
        <v>4112</v>
      </c>
      <c r="C8" s="1143" t="s">
        <v>4198</v>
      </c>
      <c r="D8" s="1144">
        <v>99</v>
      </c>
      <c r="E8" s="1145">
        <v>15690.8</v>
      </c>
      <c r="F8" s="1145">
        <v>15690.8</v>
      </c>
      <c r="G8" s="1144">
        <v>99</v>
      </c>
      <c r="H8" s="1144"/>
      <c r="I8" s="1144"/>
    </row>
    <row r="9" spans="1:9" x14ac:dyDescent="0.25">
      <c r="A9" s="1142">
        <v>3</v>
      </c>
      <c r="B9" s="1143" t="s">
        <v>4112</v>
      </c>
      <c r="C9" s="1143" t="s">
        <v>4199</v>
      </c>
      <c r="D9" s="1144">
        <v>55</v>
      </c>
      <c r="E9" s="1145">
        <v>18828.96</v>
      </c>
      <c r="F9" s="1145">
        <v>18828.96</v>
      </c>
      <c r="G9" s="1144">
        <v>55</v>
      </c>
      <c r="H9" s="1144"/>
      <c r="I9" s="1144"/>
    </row>
    <row r="10" spans="1:9" x14ac:dyDescent="0.25">
      <c r="A10" s="1142">
        <v>5</v>
      </c>
      <c r="B10" s="1143" t="s">
        <v>4112</v>
      </c>
      <c r="C10" s="1143" t="s">
        <v>4201</v>
      </c>
      <c r="D10" s="1144">
        <v>29</v>
      </c>
      <c r="E10" s="1145">
        <v>22594.75</v>
      </c>
      <c r="F10" s="1145">
        <v>22594.75</v>
      </c>
      <c r="G10" s="1144">
        <v>29</v>
      </c>
      <c r="H10" s="1144"/>
      <c r="I10" s="1144"/>
    </row>
    <row r="11" spans="1:9" x14ac:dyDescent="0.25">
      <c r="A11" s="1142">
        <v>6</v>
      </c>
      <c r="B11" s="1143" t="s">
        <v>4112</v>
      </c>
      <c r="C11" s="1143" t="s">
        <v>4208</v>
      </c>
      <c r="D11" s="1144">
        <v>940</v>
      </c>
      <c r="E11" s="1145">
        <v>15690.78</v>
      </c>
      <c r="F11" s="1145">
        <v>15690.9</v>
      </c>
      <c r="G11" s="1144">
        <v>940</v>
      </c>
      <c r="H11" s="1144"/>
      <c r="I11" s="1144"/>
    </row>
    <row r="12" spans="1:9" x14ac:dyDescent="0.25">
      <c r="A12" s="1142">
        <v>7</v>
      </c>
      <c r="B12" s="1143" t="s">
        <v>4112</v>
      </c>
      <c r="C12" s="1143" t="s">
        <v>4209</v>
      </c>
      <c r="D12" s="1144">
        <v>9</v>
      </c>
      <c r="E12" s="1145">
        <v>27113.7</v>
      </c>
      <c r="F12" s="1145">
        <v>27113.7</v>
      </c>
      <c r="G12" s="1144">
        <v>9</v>
      </c>
      <c r="H12" s="1144"/>
      <c r="I12" s="1144"/>
    </row>
    <row r="13" spans="1:9" x14ac:dyDescent="0.25">
      <c r="A13" s="1142">
        <v>8</v>
      </c>
      <c r="B13" s="1143" t="s">
        <v>4112</v>
      </c>
      <c r="C13" s="1143" t="s">
        <v>4210</v>
      </c>
      <c r="D13" s="1144">
        <v>16</v>
      </c>
      <c r="E13" s="1145">
        <v>22594.75</v>
      </c>
      <c r="F13" s="1145">
        <v>22594.75</v>
      </c>
      <c r="G13" s="1144">
        <v>16</v>
      </c>
      <c r="H13" s="1144"/>
      <c r="I13" s="1144"/>
    </row>
    <row r="14" spans="1:9" x14ac:dyDescent="0.25">
      <c r="A14" s="1142">
        <v>9</v>
      </c>
      <c r="B14" s="1143" t="s">
        <v>4112</v>
      </c>
      <c r="C14" s="1143" t="s">
        <v>4211</v>
      </c>
      <c r="D14" s="1144">
        <v>71</v>
      </c>
      <c r="E14" s="1145">
        <v>18828.96</v>
      </c>
      <c r="F14" s="1145">
        <v>18828.96</v>
      </c>
      <c r="G14" s="1144">
        <v>71</v>
      </c>
      <c r="H14" s="1144"/>
      <c r="I14" s="1144"/>
    </row>
    <row r="15" spans="1:9" x14ac:dyDescent="0.25">
      <c r="G15" s="1146"/>
      <c r="H15" s="1146"/>
      <c r="I15" s="1146"/>
    </row>
    <row r="16" spans="1:9" x14ac:dyDescent="0.25">
      <c r="G16" s="1146"/>
      <c r="H16" s="1146"/>
      <c r="I16" s="1146"/>
    </row>
    <row r="17" spans="7:9" x14ac:dyDescent="0.25">
      <c r="G17" s="1146"/>
      <c r="H17" s="1146"/>
      <c r="I17" s="1146"/>
    </row>
    <row r="18" spans="7:9" x14ac:dyDescent="0.25">
      <c r="G18" s="1146"/>
      <c r="H18" s="1146"/>
      <c r="I18" s="1146"/>
    </row>
    <row r="19" spans="7:9" x14ac:dyDescent="0.25">
      <c r="G19" s="1146"/>
      <c r="H19" s="1146"/>
      <c r="I19" s="1146"/>
    </row>
    <row r="20" spans="7:9" x14ac:dyDescent="0.25">
      <c r="G20" s="1146"/>
      <c r="H20" s="1146"/>
      <c r="I20" s="1146"/>
    </row>
    <row r="21" spans="7:9" x14ac:dyDescent="0.25">
      <c r="G21" s="1146"/>
      <c r="H21" s="1146"/>
      <c r="I21" s="1146"/>
    </row>
    <row r="22" spans="7:9" x14ac:dyDescent="0.25">
      <c r="G22" s="1146"/>
      <c r="H22" s="1146"/>
      <c r="I22" s="1146"/>
    </row>
    <row r="23" spans="7:9" x14ac:dyDescent="0.25">
      <c r="G23" s="1146"/>
      <c r="H23" s="1146"/>
      <c r="I23" s="1146"/>
    </row>
    <row r="24" spans="7:9" x14ac:dyDescent="0.25">
      <c r="G24" s="1146"/>
      <c r="H24" s="1146"/>
      <c r="I24" s="1146"/>
    </row>
    <row r="25" spans="7:9" x14ac:dyDescent="0.25">
      <c r="G25" s="1146"/>
      <c r="H25" s="1146"/>
      <c r="I25" s="1146"/>
    </row>
    <row r="26" spans="7:9" x14ac:dyDescent="0.25">
      <c r="G26" s="1146"/>
      <c r="H26" s="1146"/>
      <c r="I26" s="1146"/>
    </row>
    <row r="27" spans="7:9" x14ac:dyDescent="0.25">
      <c r="G27" s="1146"/>
      <c r="H27" s="1146"/>
      <c r="I27" s="1146"/>
    </row>
    <row r="28" spans="7:9" x14ac:dyDescent="0.25">
      <c r="G28" s="1146"/>
      <c r="H28" s="1146"/>
      <c r="I28" s="1146"/>
    </row>
    <row r="29" spans="7:9" x14ac:dyDescent="0.25">
      <c r="G29" s="1146"/>
      <c r="H29" s="1146"/>
      <c r="I29" s="1146"/>
    </row>
    <row r="30" spans="7:9" x14ac:dyDescent="0.25">
      <c r="G30" s="1146"/>
      <c r="H30" s="1146"/>
      <c r="I30" s="1146"/>
    </row>
    <row r="31" spans="7:9" x14ac:dyDescent="0.25">
      <c r="G31" s="1146"/>
      <c r="H31" s="1146"/>
      <c r="I31" s="1146"/>
    </row>
    <row r="32" spans="7:9" x14ac:dyDescent="0.25">
      <c r="G32" s="1146"/>
      <c r="H32" s="1146"/>
      <c r="I32" s="1146"/>
    </row>
    <row r="33" spans="7:9" x14ac:dyDescent="0.25">
      <c r="G33" s="1146"/>
      <c r="H33" s="1146"/>
      <c r="I33" s="1146"/>
    </row>
    <row r="34" spans="7:9" x14ac:dyDescent="0.25">
      <c r="G34" s="1146"/>
      <c r="H34" s="1146"/>
      <c r="I34" s="1146"/>
    </row>
    <row r="35" spans="7:9" x14ac:dyDescent="0.25">
      <c r="G35" s="1146"/>
      <c r="H35" s="1146"/>
      <c r="I35" s="1146"/>
    </row>
    <row r="36" spans="7:9" x14ac:dyDescent="0.25">
      <c r="G36" s="1146"/>
      <c r="H36" s="1146"/>
      <c r="I36" s="1146"/>
    </row>
    <row r="37" spans="7:9" x14ac:dyDescent="0.25">
      <c r="G37" s="1146"/>
      <c r="H37" s="1146"/>
      <c r="I37" s="1146"/>
    </row>
    <row r="38" spans="7:9" x14ac:dyDescent="0.25">
      <c r="G38" s="1146"/>
      <c r="H38" s="1146"/>
      <c r="I38" s="1146"/>
    </row>
    <row r="39" spans="7:9" x14ac:dyDescent="0.25">
      <c r="G39" s="1146"/>
      <c r="H39" s="1146"/>
      <c r="I39" s="1146"/>
    </row>
    <row r="40" spans="7:9" x14ac:dyDescent="0.25">
      <c r="G40" s="1146"/>
      <c r="H40" s="1146"/>
      <c r="I40" s="1146"/>
    </row>
    <row r="41" spans="7:9" x14ac:dyDescent="0.25">
      <c r="G41" s="1146"/>
      <c r="H41" s="1146"/>
      <c r="I41" s="1146"/>
    </row>
    <row r="42" spans="7:9" x14ac:dyDescent="0.25">
      <c r="G42" s="1146"/>
      <c r="H42" s="1146"/>
      <c r="I42" s="1146"/>
    </row>
    <row r="43" spans="7:9" x14ac:dyDescent="0.25">
      <c r="G43" s="1146"/>
      <c r="H43" s="1146"/>
      <c r="I43" s="1146"/>
    </row>
    <row r="44" spans="7:9" x14ac:dyDescent="0.25">
      <c r="G44" s="1146"/>
      <c r="H44" s="1146"/>
      <c r="I44" s="1146"/>
    </row>
    <row r="45" spans="7:9" x14ac:dyDescent="0.25">
      <c r="G45" s="1146"/>
      <c r="H45" s="1146"/>
      <c r="I45" s="1146"/>
    </row>
    <row r="46" spans="7:9" x14ac:dyDescent="0.25">
      <c r="G46" s="1146"/>
      <c r="H46" s="1146"/>
      <c r="I46" s="1146"/>
    </row>
    <row r="47" spans="7:9" x14ac:dyDescent="0.25">
      <c r="G47" s="1146"/>
      <c r="H47" s="1146"/>
      <c r="I47" s="1146"/>
    </row>
    <row r="48" spans="7:9" x14ac:dyDescent="0.25">
      <c r="G48" s="1146"/>
      <c r="H48" s="1146"/>
      <c r="I48" s="1146"/>
    </row>
    <row r="49" spans="7:9" x14ac:dyDescent="0.25">
      <c r="G49" s="1146"/>
      <c r="H49" s="1146"/>
      <c r="I49" s="1146"/>
    </row>
    <row r="50" spans="7:9" x14ac:dyDescent="0.25">
      <c r="G50" s="1146"/>
      <c r="H50" s="1146"/>
      <c r="I50" s="1146"/>
    </row>
    <row r="51" spans="7:9" x14ac:dyDescent="0.25">
      <c r="G51" s="1146"/>
      <c r="H51" s="1146"/>
      <c r="I51" s="1146"/>
    </row>
    <row r="52" spans="7:9" x14ac:dyDescent="0.25">
      <c r="G52" s="1146"/>
      <c r="H52" s="1146"/>
      <c r="I52" s="1146"/>
    </row>
    <row r="53" spans="7:9" x14ac:dyDescent="0.25">
      <c r="G53" s="1146"/>
      <c r="H53" s="1146"/>
      <c r="I53" s="1146"/>
    </row>
    <row r="54" spans="7:9" x14ac:dyDescent="0.25">
      <c r="G54" s="1146"/>
      <c r="H54" s="1146"/>
      <c r="I54" s="1146"/>
    </row>
    <row r="55" spans="7:9" x14ac:dyDescent="0.25">
      <c r="G55" s="1146"/>
      <c r="H55" s="1146"/>
      <c r="I55" s="1146"/>
    </row>
    <row r="56" spans="7:9" x14ac:dyDescent="0.25">
      <c r="G56" s="1146"/>
      <c r="H56" s="1146"/>
      <c r="I56" s="1146"/>
    </row>
    <row r="57" spans="7:9" x14ac:dyDescent="0.25">
      <c r="G57" s="1146"/>
      <c r="H57" s="1146"/>
      <c r="I57" s="1146"/>
    </row>
    <row r="58" spans="7:9" x14ac:dyDescent="0.25">
      <c r="G58" s="1146"/>
      <c r="H58" s="1146"/>
      <c r="I58" s="1146"/>
    </row>
    <row r="59" spans="7:9" x14ac:dyDescent="0.25">
      <c r="G59" s="1146"/>
      <c r="H59" s="1146"/>
      <c r="I59" s="1146"/>
    </row>
    <row r="60" spans="7:9" x14ac:dyDescent="0.25">
      <c r="G60" s="1146"/>
      <c r="H60" s="1146"/>
      <c r="I60" s="1146"/>
    </row>
    <row r="61" spans="7:9" x14ac:dyDescent="0.25">
      <c r="G61" s="1146"/>
      <c r="H61" s="1146"/>
      <c r="I61" s="1146"/>
    </row>
    <row r="62" spans="7:9" x14ac:dyDescent="0.25">
      <c r="G62" s="1146"/>
      <c r="H62" s="1146"/>
      <c r="I62" s="1146"/>
    </row>
    <row r="63" spans="7:9" x14ac:dyDescent="0.25">
      <c r="G63" s="1146"/>
      <c r="H63" s="1146"/>
      <c r="I63" s="1146"/>
    </row>
    <row r="64" spans="7:9" x14ac:dyDescent="0.25">
      <c r="G64" s="1146"/>
      <c r="H64" s="1146"/>
      <c r="I64" s="1146"/>
    </row>
    <row r="65" spans="7:9" x14ac:dyDescent="0.25">
      <c r="G65" s="1146"/>
      <c r="H65" s="1146"/>
      <c r="I65" s="1146"/>
    </row>
    <row r="66" spans="7:9" x14ac:dyDescent="0.25">
      <c r="G66" s="1146"/>
      <c r="H66" s="1146"/>
      <c r="I66" s="1146"/>
    </row>
    <row r="67" spans="7:9" x14ac:dyDescent="0.25">
      <c r="G67" s="1146"/>
      <c r="H67" s="1146"/>
      <c r="I67" s="1146"/>
    </row>
    <row r="68" spans="7:9" x14ac:dyDescent="0.25">
      <c r="G68" s="1146"/>
      <c r="H68" s="1146"/>
      <c r="I68" s="1146"/>
    </row>
    <row r="69" spans="7:9" x14ac:dyDescent="0.25">
      <c r="G69" s="1146"/>
      <c r="H69" s="1146"/>
      <c r="I69" s="1146"/>
    </row>
    <row r="70" spans="7:9" x14ac:dyDescent="0.25">
      <c r="G70" s="1146"/>
      <c r="H70" s="1146"/>
      <c r="I70" s="1146"/>
    </row>
    <row r="71" spans="7:9" x14ac:dyDescent="0.25">
      <c r="G71" s="1146"/>
      <c r="H71" s="1146"/>
      <c r="I71" s="1146"/>
    </row>
    <row r="72" spans="7:9" x14ac:dyDescent="0.25">
      <c r="G72" s="1146"/>
      <c r="H72" s="1146"/>
      <c r="I72" s="1146"/>
    </row>
    <row r="73" spans="7:9" x14ac:dyDescent="0.25">
      <c r="G73" s="1146"/>
      <c r="H73" s="1146"/>
      <c r="I73" s="1146"/>
    </row>
    <row r="74" spans="7:9" x14ac:dyDescent="0.25">
      <c r="G74" s="1146"/>
      <c r="H74" s="1146"/>
      <c r="I74" s="1146"/>
    </row>
    <row r="75" spans="7:9" x14ac:dyDescent="0.25">
      <c r="G75" s="1146"/>
      <c r="H75" s="1146"/>
      <c r="I75" s="1146"/>
    </row>
    <row r="76" spans="7:9" x14ac:dyDescent="0.25">
      <c r="G76" s="1146"/>
      <c r="H76" s="1146"/>
      <c r="I76" s="1146"/>
    </row>
    <row r="77" spans="7:9" x14ac:dyDescent="0.25">
      <c r="G77" s="1146"/>
      <c r="H77" s="1146"/>
      <c r="I77" s="1146"/>
    </row>
    <row r="78" spans="7:9" x14ac:dyDescent="0.25">
      <c r="G78" s="1146"/>
      <c r="H78" s="1146"/>
      <c r="I78" s="1146"/>
    </row>
    <row r="79" spans="7:9" x14ac:dyDescent="0.25">
      <c r="G79" s="1146"/>
      <c r="H79" s="1146"/>
      <c r="I79" s="1146"/>
    </row>
    <row r="80" spans="7:9" x14ac:dyDescent="0.25">
      <c r="G80" s="1146"/>
      <c r="H80" s="1146"/>
      <c r="I80" s="1146"/>
    </row>
    <row r="81" spans="7:9" x14ac:dyDescent="0.25">
      <c r="G81" s="1146"/>
      <c r="H81" s="1146"/>
      <c r="I81" s="1146"/>
    </row>
    <row r="82" spans="7:9" x14ac:dyDescent="0.25">
      <c r="G82" s="1146"/>
      <c r="H82" s="1146"/>
      <c r="I82" s="1146"/>
    </row>
    <row r="83" spans="7:9" x14ac:dyDescent="0.25">
      <c r="G83" s="1146"/>
      <c r="H83" s="1146"/>
      <c r="I83" s="1146"/>
    </row>
    <row r="84" spans="7:9" x14ac:dyDescent="0.25">
      <c r="G84" s="1146"/>
      <c r="H84" s="1146"/>
      <c r="I84" s="1146"/>
    </row>
    <row r="85" spans="7:9" x14ac:dyDescent="0.25">
      <c r="G85" s="1146"/>
      <c r="H85" s="1146"/>
      <c r="I85" s="1146"/>
    </row>
    <row r="86" spans="7:9" x14ac:dyDescent="0.25">
      <c r="G86" s="1146"/>
      <c r="H86" s="1146"/>
      <c r="I86" s="1146"/>
    </row>
    <row r="87" spans="7:9" x14ac:dyDescent="0.25">
      <c r="G87" s="1146"/>
      <c r="H87" s="1146"/>
      <c r="I87" s="1146"/>
    </row>
    <row r="88" spans="7:9" x14ac:dyDescent="0.25">
      <c r="G88" s="1146"/>
      <c r="H88" s="1146"/>
      <c r="I88" s="1146"/>
    </row>
    <row r="89" spans="7:9" x14ac:dyDescent="0.25">
      <c r="G89" s="1146"/>
      <c r="H89" s="1146"/>
      <c r="I89" s="1146"/>
    </row>
    <row r="90" spans="7:9" x14ac:dyDescent="0.25">
      <c r="G90" s="1146"/>
      <c r="H90" s="1146"/>
      <c r="I90" s="1146"/>
    </row>
    <row r="91" spans="7:9" x14ac:dyDescent="0.25">
      <c r="G91" s="1146"/>
      <c r="H91" s="1146"/>
      <c r="I91" s="1146"/>
    </row>
    <row r="92" spans="7:9" x14ac:dyDescent="0.25">
      <c r="G92" s="1146"/>
      <c r="H92" s="1146"/>
      <c r="I92" s="1146"/>
    </row>
    <row r="93" spans="7:9" x14ac:dyDescent="0.25">
      <c r="G93" s="1146"/>
      <c r="H93" s="1146"/>
      <c r="I93" s="1146"/>
    </row>
    <row r="94" spans="7:9" x14ac:dyDescent="0.25">
      <c r="G94" s="1146"/>
      <c r="H94" s="1146"/>
      <c r="I94" s="1146"/>
    </row>
    <row r="95" spans="7:9" x14ac:dyDescent="0.25">
      <c r="G95" s="1146"/>
      <c r="H95" s="1146"/>
      <c r="I95" s="1146"/>
    </row>
    <row r="96" spans="7:9" x14ac:dyDescent="0.25">
      <c r="G96" s="1146"/>
      <c r="H96" s="1146"/>
      <c r="I96" s="1146"/>
    </row>
    <row r="97" spans="7:9" x14ac:dyDescent="0.25">
      <c r="G97" s="1146"/>
      <c r="H97" s="1146"/>
      <c r="I97" s="1146"/>
    </row>
    <row r="98" spans="7:9" x14ac:dyDescent="0.25">
      <c r="G98" s="1146"/>
      <c r="H98" s="1146"/>
      <c r="I98" s="1146"/>
    </row>
    <row r="99" spans="7:9" x14ac:dyDescent="0.25">
      <c r="G99" s="1146"/>
      <c r="H99" s="1146"/>
      <c r="I99" s="1146"/>
    </row>
    <row r="100" spans="7:9" x14ac:dyDescent="0.25">
      <c r="G100" s="1146"/>
      <c r="H100" s="1146"/>
      <c r="I100" s="1146"/>
    </row>
    <row r="101" spans="7:9" x14ac:dyDescent="0.25">
      <c r="G101" s="1146"/>
      <c r="H101" s="1146"/>
      <c r="I101" s="1146"/>
    </row>
    <row r="102" spans="7:9" x14ac:dyDescent="0.25">
      <c r="G102" s="1146"/>
      <c r="H102" s="1146"/>
      <c r="I102" s="1146"/>
    </row>
    <row r="103" spans="7:9" x14ac:dyDescent="0.25">
      <c r="G103" s="1146"/>
      <c r="H103" s="1146"/>
      <c r="I103" s="1146"/>
    </row>
    <row r="104" spans="7:9" x14ac:dyDescent="0.25">
      <c r="G104" s="1146"/>
      <c r="H104" s="1146"/>
      <c r="I104" s="1146"/>
    </row>
    <row r="105" spans="7:9" x14ac:dyDescent="0.25">
      <c r="G105" s="1146"/>
      <c r="H105" s="1146"/>
      <c r="I105" s="1146"/>
    </row>
    <row r="106" spans="7:9" x14ac:dyDescent="0.25">
      <c r="G106" s="1146"/>
      <c r="H106" s="1146"/>
      <c r="I106" s="1146"/>
    </row>
    <row r="107" spans="7:9" x14ac:dyDescent="0.25">
      <c r="G107" s="1146"/>
      <c r="H107" s="1146"/>
      <c r="I107" s="1146"/>
    </row>
    <row r="108" spans="7:9" x14ac:dyDescent="0.25">
      <c r="G108" s="1146"/>
      <c r="H108" s="1146"/>
      <c r="I108" s="1146"/>
    </row>
    <row r="109" spans="7:9" x14ac:dyDescent="0.25">
      <c r="G109" s="1146"/>
      <c r="H109" s="1146"/>
      <c r="I109" s="1146"/>
    </row>
    <row r="110" spans="7:9" x14ac:dyDescent="0.25">
      <c r="G110" s="1146"/>
      <c r="H110" s="1146"/>
      <c r="I110" s="1146"/>
    </row>
    <row r="111" spans="7:9" x14ac:dyDescent="0.25">
      <c r="G111" s="1146"/>
      <c r="H111" s="1146"/>
      <c r="I111" s="1146"/>
    </row>
    <row r="112" spans="7:9" x14ac:dyDescent="0.25">
      <c r="G112" s="1146"/>
      <c r="H112" s="1146"/>
      <c r="I112" s="1146"/>
    </row>
    <row r="113" spans="7:9" x14ac:dyDescent="0.25">
      <c r="G113" s="1146"/>
      <c r="H113" s="1146"/>
      <c r="I113" s="1146"/>
    </row>
    <row r="114" spans="7:9" x14ac:dyDescent="0.25">
      <c r="G114" s="1146"/>
      <c r="H114" s="1146"/>
      <c r="I114" s="1146"/>
    </row>
    <row r="115" spans="7:9" x14ac:dyDescent="0.25">
      <c r="G115" s="1146"/>
      <c r="H115" s="1146"/>
      <c r="I115" s="1146"/>
    </row>
    <row r="116" spans="7:9" x14ac:dyDescent="0.25">
      <c r="G116" s="1146"/>
      <c r="H116" s="1146"/>
      <c r="I116" s="1146"/>
    </row>
    <row r="117" spans="7:9" x14ac:dyDescent="0.25">
      <c r="G117" s="1146"/>
      <c r="H117" s="1146"/>
      <c r="I117" s="1146"/>
    </row>
    <row r="118" spans="7:9" x14ac:dyDescent="0.25">
      <c r="G118" s="1146"/>
      <c r="H118" s="1146"/>
      <c r="I118" s="1146"/>
    </row>
    <row r="119" spans="7:9" x14ac:dyDescent="0.25">
      <c r="G119" s="1146"/>
      <c r="H119" s="1146"/>
      <c r="I119" s="1146"/>
    </row>
    <row r="120" spans="7:9" x14ac:dyDescent="0.25">
      <c r="G120" s="1146"/>
      <c r="H120" s="1146"/>
      <c r="I120" s="1146"/>
    </row>
    <row r="121" spans="7:9" x14ac:dyDescent="0.25">
      <c r="I121" s="1146"/>
    </row>
    <row r="122" spans="7:9" x14ac:dyDescent="0.25">
      <c r="I122" s="1146"/>
    </row>
    <row r="123" spans="7:9" x14ac:dyDescent="0.25">
      <c r="I123" s="1146"/>
    </row>
    <row r="124" spans="7:9" x14ac:dyDescent="0.25">
      <c r="I124" s="1146"/>
    </row>
    <row r="125" spans="7:9" x14ac:dyDescent="0.25">
      <c r="I125" s="1146"/>
    </row>
    <row r="126" spans="7:9" x14ac:dyDescent="0.25">
      <c r="I126" s="1146"/>
    </row>
    <row r="127" spans="7:9" x14ac:dyDescent="0.25">
      <c r="I127" s="1146"/>
    </row>
    <row r="128" spans="7:9" x14ac:dyDescent="0.25">
      <c r="I128" s="1146"/>
    </row>
    <row r="129" spans="9:9" x14ac:dyDescent="0.25">
      <c r="I129" s="1146"/>
    </row>
    <row r="130" spans="9:9" x14ac:dyDescent="0.25">
      <c r="I130" s="1146"/>
    </row>
    <row r="131" spans="9:9" x14ac:dyDescent="0.25">
      <c r="I131" s="1146"/>
    </row>
    <row r="132" spans="9:9" x14ac:dyDescent="0.25">
      <c r="I132" s="1146"/>
    </row>
    <row r="133" spans="9:9" x14ac:dyDescent="0.25">
      <c r="I133" s="1146"/>
    </row>
    <row r="134" spans="9:9" x14ac:dyDescent="0.25">
      <c r="I134" s="1146"/>
    </row>
    <row r="135" spans="9:9" x14ac:dyDescent="0.25">
      <c r="I135" s="1146"/>
    </row>
    <row r="136" spans="9:9" x14ac:dyDescent="0.25">
      <c r="I136" s="1146"/>
    </row>
    <row r="137" spans="9:9" x14ac:dyDescent="0.25">
      <c r="I137" s="1146"/>
    </row>
    <row r="138" spans="9:9" x14ac:dyDescent="0.25">
      <c r="I138" s="1146"/>
    </row>
    <row r="139" spans="9:9" x14ac:dyDescent="0.25">
      <c r="I139" s="1146"/>
    </row>
    <row r="140" spans="9:9" x14ac:dyDescent="0.25">
      <c r="I140" s="1146"/>
    </row>
    <row r="141" spans="9:9" x14ac:dyDescent="0.25">
      <c r="I141" s="1146"/>
    </row>
    <row r="142" spans="9:9" x14ac:dyDescent="0.25">
      <c r="I142" s="1146"/>
    </row>
    <row r="143" spans="9:9" x14ac:dyDescent="0.25">
      <c r="I143" s="1146"/>
    </row>
    <row r="144" spans="9:9" x14ac:dyDescent="0.25">
      <c r="I144" s="1146"/>
    </row>
    <row r="145" spans="9:9" x14ac:dyDescent="0.25">
      <c r="I145" s="1146"/>
    </row>
    <row r="146" spans="9:9" x14ac:dyDescent="0.25">
      <c r="I146" s="1146"/>
    </row>
    <row r="147" spans="9:9" x14ac:dyDescent="0.25">
      <c r="I147" s="1146"/>
    </row>
    <row r="148" spans="9:9" x14ac:dyDescent="0.25">
      <c r="I148" s="1146"/>
    </row>
    <row r="149" spans="9:9" x14ac:dyDescent="0.25">
      <c r="I149" s="1146"/>
    </row>
    <row r="150" spans="9:9" x14ac:dyDescent="0.25">
      <c r="I150" s="1146"/>
    </row>
    <row r="151" spans="9:9" x14ac:dyDescent="0.25">
      <c r="I151" s="1146"/>
    </row>
    <row r="152" spans="9:9" x14ac:dyDescent="0.25">
      <c r="I152" s="1146"/>
    </row>
    <row r="153" spans="9:9" x14ac:dyDescent="0.25">
      <c r="I153" s="1146"/>
    </row>
    <row r="154" spans="9:9" x14ac:dyDescent="0.25">
      <c r="I154" s="1146"/>
    </row>
    <row r="155" spans="9:9" x14ac:dyDescent="0.25">
      <c r="I155" s="1146"/>
    </row>
    <row r="156" spans="9:9" x14ac:dyDescent="0.25">
      <c r="I156" s="1146"/>
    </row>
    <row r="157" spans="9:9" x14ac:dyDescent="0.25">
      <c r="I157" s="1146"/>
    </row>
    <row r="158" spans="9:9" x14ac:dyDescent="0.25">
      <c r="I158" s="1146"/>
    </row>
    <row r="159" spans="9:9" x14ac:dyDescent="0.25">
      <c r="I159" s="1146"/>
    </row>
    <row r="160" spans="9:9" x14ac:dyDescent="0.25">
      <c r="I160" s="1146"/>
    </row>
    <row r="161" spans="9:9" x14ac:dyDescent="0.25">
      <c r="I161" s="1146"/>
    </row>
    <row r="162" spans="9:9" x14ac:dyDescent="0.25">
      <c r="I162" s="1146"/>
    </row>
    <row r="163" spans="9:9" x14ac:dyDescent="0.25">
      <c r="I163" s="1146"/>
    </row>
    <row r="164" spans="9:9" x14ac:dyDescent="0.25">
      <c r="I164" s="1146"/>
    </row>
    <row r="165" spans="9:9" x14ac:dyDescent="0.25">
      <c r="I165" s="1146"/>
    </row>
    <row r="166" spans="9:9" x14ac:dyDescent="0.25">
      <c r="I166" s="1146"/>
    </row>
    <row r="167" spans="9:9" x14ac:dyDescent="0.25">
      <c r="I167" s="1146"/>
    </row>
    <row r="168" spans="9:9" x14ac:dyDescent="0.25">
      <c r="I168" s="1146"/>
    </row>
    <row r="169" spans="9:9" x14ac:dyDescent="0.25">
      <c r="I169" s="1146"/>
    </row>
    <row r="170" spans="9:9" x14ac:dyDescent="0.25">
      <c r="I170" s="1146"/>
    </row>
    <row r="171" spans="9:9" x14ac:dyDescent="0.25">
      <c r="I171" s="1146"/>
    </row>
    <row r="172" spans="9:9" x14ac:dyDescent="0.25">
      <c r="I172" s="1146"/>
    </row>
    <row r="173" spans="9:9" x14ac:dyDescent="0.25">
      <c r="I173" s="1146"/>
    </row>
    <row r="174" spans="9:9" x14ac:dyDescent="0.25">
      <c r="I174" s="1146"/>
    </row>
    <row r="175" spans="9:9" x14ac:dyDescent="0.25">
      <c r="I175" s="1146"/>
    </row>
  </sheetData>
  <mergeCells count="3">
    <mergeCell ref="A3:I3"/>
    <mergeCell ref="A4:I4"/>
    <mergeCell ref="A2:I2"/>
  </mergeCells>
  <pageMargins left="0.70866141732283472" right="0.70866141732283472" top="0.74803149606299213" bottom="0.74803149606299213" header="0.31496062992125984" footer="0.31496062992125984"/>
  <pageSetup scale="6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43"/>
  <sheetViews>
    <sheetView workbookViewId="0">
      <selection activeCell="B34" sqref="B34"/>
    </sheetView>
  </sheetViews>
  <sheetFormatPr baseColWidth="10" defaultRowHeight="15" x14ac:dyDescent="0.25"/>
  <cols>
    <col min="1" max="1" width="2.140625" customWidth="1"/>
    <col min="2" max="2" width="34.85546875" style="560" customWidth="1"/>
    <col min="3" max="3" width="32.85546875" style="560" customWidth="1"/>
    <col min="4" max="4" width="21.5703125" customWidth="1"/>
    <col min="5" max="5" width="31.7109375" customWidth="1"/>
    <col min="6" max="6" width="18" customWidth="1"/>
    <col min="7" max="7" width="32.7109375" customWidth="1"/>
    <col min="8" max="8" width="29" customWidth="1"/>
  </cols>
  <sheetData>
    <row r="5" spans="2:5" x14ac:dyDescent="0.25">
      <c r="B5" s="1147" t="s">
        <v>4258</v>
      </c>
      <c r="C5" s="1147"/>
      <c r="D5" s="1147"/>
      <c r="E5" s="1147"/>
    </row>
    <row r="6" spans="2:5" x14ac:dyDescent="0.25">
      <c r="B6" s="1147" t="s">
        <v>4259</v>
      </c>
      <c r="C6" s="1147"/>
      <c r="D6" s="1147"/>
      <c r="E6" s="1147"/>
    </row>
    <row r="7" spans="2:5" ht="8.25" customHeight="1" x14ac:dyDescent="0.25">
      <c r="B7" s="1148"/>
      <c r="C7" s="1148"/>
      <c r="D7" s="1148"/>
      <c r="E7" s="1148"/>
    </row>
    <row r="8" spans="2:5" ht="6.75" customHeight="1" x14ac:dyDescent="0.25"/>
    <row r="9" spans="2:5" s="1150" customFormat="1" x14ac:dyDescent="0.25">
      <c r="B9" s="1149" t="s">
        <v>4260</v>
      </c>
      <c r="C9" s="1149"/>
      <c r="D9" s="1149"/>
      <c r="E9" s="1149"/>
    </row>
    <row r="10" spans="2:5" s="1150" customFormat="1" ht="26.25" customHeight="1" x14ac:dyDescent="0.25">
      <c r="B10" s="1151" t="s">
        <v>4261</v>
      </c>
      <c r="C10" s="1152" t="s">
        <v>4262</v>
      </c>
      <c r="D10" s="1153" t="s">
        <v>4263</v>
      </c>
      <c r="E10" s="1153" t="s">
        <v>4264</v>
      </c>
    </row>
    <row r="11" spans="2:5" s="1046" customFormat="1" ht="72" x14ac:dyDescent="0.25">
      <c r="B11" s="1154" t="s">
        <v>4265</v>
      </c>
      <c r="C11" s="1154" t="s">
        <v>4266</v>
      </c>
      <c r="D11" s="1155" t="s">
        <v>4267</v>
      </c>
      <c r="E11" s="1156" t="s">
        <v>4268</v>
      </c>
    </row>
    <row r="12" spans="2:5" s="1046" customFormat="1" ht="68.25" customHeight="1" x14ac:dyDescent="0.25">
      <c r="B12" s="1154" t="s">
        <v>4269</v>
      </c>
      <c r="C12" s="1154" t="s">
        <v>4270</v>
      </c>
      <c r="D12" s="1155" t="s">
        <v>4271</v>
      </c>
      <c r="E12" s="1156" t="s">
        <v>4272</v>
      </c>
    </row>
    <row r="13" spans="2:5" s="1046" customFormat="1" ht="27.75" customHeight="1" x14ac:dyDescent="0.25">
      <c r="B13" s="1154" t="s">
        <v>4273</v>
      </c>
      <c r="C13" s="1154" t="s">
        <v>4274</v>
      </c>
      <c r="D13" s="1155" t="s">
        <v>4275</v>
      </c>
      <c r="E13" s="1156" t="s">
        <v>4276</v>
      </c>
    </row>
    <row r="14" spans="2:5" s="1046" customFormat="1" ht="35.25" customHeight="1" x14ac:dyDescent="0.25">
      <c r="B14" s="1154" t="s">
        <v>4277</v>
      </c>
      <c r="C14" s="1154" t="s">
        <v>4278</v>
      </c>
      <c r="D14" s="1157">
        <v>1300</v>
      </c>
      <c r="E14" s="1156" t="s">
        <v>4279</v>
      </c>
    </row>
    <row r="15" spans="2:5" s="1046" customFormat="1" ht="36" customHeight="1" x14ac:dyDescent="0.25">
      <c r="B15" s="1154" t="s">
        <v>4280</v>
      </c>
      <c r="C15" s="1154" t="s">
        <v>4281</v>
      </c>
      <c r="D15" s="1158" t="s">
        <v>4282</v>
      </c>
      <c r="E15" s="1156" t="s">
        <v>4283</v>
      </c>
    </row>
    <row r="16" spans="2:5" s="1046" customFormat="1" ht="32.25" customHeight="1" x14ac:dyDescent="0.25">
      <c r="B16" s="1154" t="s">
        <v>4284</v>
      </c>
      <c r="C16" s="1154" t="s">
        <v>4285</v>
      </c>
      <c r="D16" s="1157">
        <v>775</v>
      </c>
      <c r="E16" s="1156" t="s">
        <v>4286</v>
      </c>
    </row>
    <row r="17" spans="2:6" s="1046" customFormat="1" ht="154.5" customHeight="1" x14ac:dyDescent="0.2">
      <c r="B17" s="1154" t="s">
        <v>4287</v>
      </c>
      <c r="C17" s="1154" t="s">
        <v>4288</v>
      </c>
      <c r="D17" s="1155" t="s">
        <v>4289</v>
      </c>
      <c r="E17" s="1156" t="s">
        <v>4290</v>
      </c>
      <c r="F17" s="1159"/>
    </row>
    <row r="18" spans="2:6" s="1046" customFormat="1" ht="86.25" customHeight="1" x14ac:dyDescent="0.25">
      <c r="B18" s="1154" t="s">
        <v>4291</v>
      </c>
      <c r="C18" s="1154" t="s">
        <v>4292</v>
      </c>
      <c r="D18" s="1155" t="s">
        <v>4293</v>
      </c>
      <c r="E18" s="1156" t="s">
        <v>4294</v>
      </c>
    </row>
    <row r="19" spans="2:6" s="1046" customFormat="1" ht="30" customHeight="1" x14ac:dyDescent="0.25">
      <c r="B19" s="1154" t="s">
        <v>4295</v>
      </c>
      <c r="C19" s="1154" t="s">
        <v>4296</v>
      </c>
      <c r="D19" s="1157">
        <v>4300</v>
      </c>
      <c r="E19" s="1156" t="s">
        <v>4297</v>
      </c>
    </row>
    <row r="20" spans="2:6" s="1046" customFormat="1" ht="30" customHeight="1" x14ac:dyDescent="0.25">
      <c r="B20" s="1154" t="s">
        <v>4298</v>
      </c>
      <c r="C20" s="1154" t="s">
        <v>4299</v>
      </c>
      <c r="D20" s="1157">
        <v>1750</v>
      </c>
      <c r="E20" s="1156" t="s">
        <v>4300</v>
      </c>
    </row>
    <row r="21" spans="2:6" s="1046" customFormat="1" ht="30" customHeight="1" x14ac:dyDescent="0.25">
      <c r="B21" s="1154" t="s">
        <v>4301</v>
      </c>
      <c r="C21" s="1154" t="s">
        <v>4302</v>
      </c>
      <c r="D21" s="1157">
        <v>2300</v>
      </c>
      <c r="E21" s="1156" t="s">
        <v>4303</v>
      </c>
    </row>
    <row r="22" spans="2:6" s="1046" customFormat="1" ht="60" x14ac:dyDescent="0.25">
      <c r="B22" s="1154" t="s">
        <v>4304</v>
      </c>
      <c r="C22" s="1154" t="s">
        <v>4305</v>
      </c>
      <c r="D22" s="1160">
        <v>1555</v>
      </c>
      <c r="E22" s="1156" t="s">
        <v>4306</v>
      </c>
    </row>
    <row r="23" spans="2:6" s="1046" customFormat="1" ht="24" x14ac:dyDescent="0.25">
      <c r="B23" s="1154" t="s">
        <v>4307</v>
      </c>
      <c r="C23" s="1154" t="s">
        <v>4308</v>
      </c>
      <c r="D23" s="1157">
        <v>190</v>
      </c>
      <c r="E23" s="1156" t="s">
        <v>4309</v>
      </c>
    </row>
    <row r="24" spans="2:6" s="1046" customFormat="1" ht="36" x14ac:dyDescent="0.25">
      <c r="B24" s="1154" t="s">
        <v>4310</v>
      </c>
      <c r="C24" s="1154" t="s">
        <v>4311</v>
      </c>
      <c r="D24" s="1156" t="s">
        <v>4312</v>
      </c>
      <c r="E24" s="1156" t="s">
        <v>4313</v>
      </c>
    </row>
    <row r="25" spans="2:6" s="1046" customFormat="1" ht="36" x14ac:dyDescent="0.25">
      <c r="B25" s="1154" t="s">
        <v>4314</v>
      </c>
      <c r="C25" s="1154" t="s">
        <v>4315</v>
      </c>
      <c r="D25" s="1157">
        <v>57000</v>
      </c>
      <c r="E25" s="1156" t="s">
        <v>4316</v>
      </c>
    </row>
    <row r="26" spans="2:6" s="1046" customFormat="1" ht="24" x14ac:dyDescent="0.25">
      <c r="B26" s="1154" t="s">
        <v>4317</v>
      </c>
      <c r="C26" s="1154" t="s">
        <v>4318</v>
      </c>
      <c r="D26" s="1157">
        <v>50000</v>
      </c>
      <c r="E26" s="1156" t="s">
        <v>4319</v>
      </c>
    </row>
    <row r="27" spans="2:6" s="1046" customFormat="1" ht="36" x14ac:dyDescent="0.25">
      <c r="B27" s="1154" t="s">
        <v>4320</v>
      </c>
      <c r="C27" s="1154" t="s">
        <v>4321</v>
      </c>
      <c r="D27" s="1157">
        <v>1175</v>
      </c>
      <c r="E27" s="1156" t="s">
        <v>4319</v>
      </c>
    </row>
    <row r="28" spans="2:6" s="1046" customFormat="1" ht="108" x14ac:dyDescent="0.25">
      <c r="B28" s="1154" t="s">
        <v>4322</v>
      </c>
      <c r="C28" s="1154" t="s">
        <v>4323</v>
      </c>
      <c r="D28" s="1157">
        <v>19600</v>
      </c>
      <c r="E28" s="1156" t="s">
        <v>4324</v>
      </c>
    </row>
    <row r="29" spans="2:6" s="1046" customFormat="1" ht="36" x14ac:dyDescent="0.25">
      <c r="B29" s="1154" t="s">
        <v>4325</v>
      </c>
      <c r="C29" s="1154" t="s">
        <v>4326</v>
      </c>
      <c r="D29" s="1157">
        <v>270</v>
      </c>
      <c r="E29" s="1156" t="s">
        <v>4327</v>
      </c>
    </row>
    <row r="30" spans="2:6" s="1046" customFormat="1" ht="36" x14ac:dyDescent="0.25">
      <c r="B30" s="1154" t="s">
        <v>4328</v>
      </c>
      <c r="C30" s="1154" t="s">
        <v>4329</v>
      </c>
      <c r="D30" s="1157">
        <v>442.5</v>
      </c>
      <c r="E30" s="1156" t="s">
        <v>4309</v>
      </c>
      <c r="F30" s="1161"/>
    </row>
    <row r="31" spans="2:6" s="1046" customFormat="1" ht="36" x14ac:dyDescent="0.25">
      <c r="B31" s="1154" t="s">
        <v>4330</v>
      </c>
      <c r="C31" s="1154" t="s">
        <v>4331</v>
      </c>
      <c r="D31" s="1160">
        <v>2450</v>
      </c>
      <c r="E31" s="1156" t="s">
        <v>4332</v>
      </c>
    </row>
    <row r="32" spans="2:6" s="1046" customFormat="1" ht="24" x14ac:dyDescent="0.25">
      <c r="B32" s="1154" t="s">
        <v>4333</v>
      </c>
      <c r="C32" s="1154" t="s">
        <v>4334</v>
      </c>
      <c r="D32" s="1160">
        <v>280</v>
      </c>
      <c r="E32" s="1156" t="s">
        <v>4335</v>
      </c>
    </row>
    <row r="33" spans="2:5" s="1046" customFormat="1" ht="36" x14ac:dyDescent="0.25">
      <c r="B33" s="1154" t="s">
        <v>4336</v>
      </c>
      <c r="C33" s="1154" t="s">
        <v>4337</v>
      </c>
      <c r="D33" s="1160">
        <v>550</v>
      </c>
      <c r="E33" s="1156" t="s">
        <v>4309</v>
      </c>
    </row>
    <row r="34" spans="2:5" s="1046" customFormat="1" ht="36" x14ac:dyDescent="0.25">
      <c r="B34" s="1154" t="s">
        <v>4338</v>
      </c>
      <c r="C34" s="1154" t="s">
        <v>4339</v>
      </c>
      <c r="D34" s="1157">
        <v>800</v>
      </c>
      <c r="E34" s="1156" t="s">
        <v>4332</v>
      </c>
    </row>
    <row r="35" spans="2:5" x14ac:dyDescent="0.25">
      <c r="B35" s="1162"/>
      <c r="C35" s="1162"/>
      <c r="D35" s="1163"/>
      <c r="E35" s="1163"/>
    </row>
    <row r="36" spans="2:5" x14ac:dyDescent="0.25">
      <c r="B36" s="1149" t="s">
        <v>4340</v>
      </c>
      <c r="C36" s="1149"/>
      <c r="D36" s="1149"/>
      <c r="E36" s="1149"/>
    </row>
    <row r="37" spans="2:5" s="1150" customFormat="1" ht="30" x14ac:dyDescent="0.25">
      <c r="B37" s="1151" t="s">
        <v>4261</v>
      </c>
      <c r="C37" s="1152" t="s">
        <v>4262</v>
      </c>
      <c r="D37" s="1153" t="s">
        <v>4263</v>
      </c>
      <c r="E37" s="1153" t="s">
        <v>4264</v>
      </c>
    </row>
    <row r="38" spans="2:5" ht="24" x14ac:dyDescent="0.25">
      <c r="B38" s="1154" t="s">
        <v>4277</v>
      </c>
      <c r="C38" s="1154" t="s">
        <v>4341</v>
      </c>
      <c r="D38" s="1154" t="s">
        <v>4342</v>
      </c>
      <c r="E38" s="1154" t="s">
        <v>4343</v>
      </c>
    </row>
    <row r="39" spans="2:5" ht="24" x14ac:dyDescent="0.25">
      <c r="B39" s="1154" t="s">
        <v>4344</v>
      </c>
      <c r="C39" s="1154" t="s">
        <v>4345</v>
      </c>
      <c r="D39" s="1154" t="s">
        <v>4346</v>
      </c>
      <c r="E39" s="1154" t="s">
        <v>4343</v>
      </c>
    </row>
    <row r="40" spans="2:5" x14ac:dyDescent="0.25">
      <c r="B40" s="1162"/>
      <c r="C40" s="1162"/>
      <c r="D40" s="1163"/>
      <c r="E40" s="1163"/>
    </row>
    <row r="41" spans="2:5" ht="39.950000000000003" customHeight="1" x14ac:dyDescent="0.25"/>
    <row r="42" spans="2:5" ht="39.950000000000003" customHeight="1" x14ac:dyDescent="0.25"/>
    <row r="43" spans="2:5" ht="39.950000000000003" customHeight="1" x14ac:dyDescent="0.25"/>
  </sheetData>
  <mergeCells count="5">
    <mergeCell ref="B5:E5"/>
    <mergeCell ref="B6:E6"/>
    <mergeCell ref="B7:E7"/>
    <mergeCell ref="B9:E9"/>
    <mergeCell ref="B36:E36"/>
  </mergeCells>
  <pageMargins left="0.70866141732283472" right="0.70866141732283472" top="0.74803149606299213" bottom="0.74803149606299213" header="0.31496062992125984" footer="0.31496062992125984"/>
  <pageSetup scale="6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topLeftCell="C1" workbookViewId="0">
      <selection activeCell="F37" sqref="F37"/>
    </sheetView>
  </sheetViews>
  <sheetFormatPr baseColWidth="10" defaultRowHeight="15" x14ac:dyDescent="0.25"/>
  <cols>
    <col min="1" max="2" width="11.42578125" style="687" hidden="1" customWidth="1"/>
    <col min="3" max="3" width="28.28515625" customWidth="1"/>
    <col min="4" max="4" width="10.140625" customWidth="1"/>
    <col min="5" max="5" width="18.140625" customWidth="1"/>
    <col min="6" max="6" width="15.85546875" style="687" customWidth="1"/>
  </cols>
  <sheetData>
    <row r="1" spans="1:6" x14ac:dyDescent="0.25">
      <c r="A1" s="1164" t="s">
        <v>3629</v>
      </c>
      <c r="B1" s="1164"/>
      <c r="C1" s="1164"/>
      <c r="D1" s="1164"/>
      <c r="E1" s="1164"/>
      <c r="F1" s="1164"/>
    </row>
    <row r="2" spans="1:6" x14ac:dyDescent="0.25">
      <c r="A2" s="1164" t="s">
        <v>3653</v>
      </c>
      <c r="B2" s="1164"/>
      <c r="C2" s="1164"/>
      <c r="D2" s="1164"/>
      <c r="E2" s="1164"/>
      <c r="F2" s="1164"/>
    </row>
    <row r="3" spans="1:6" x14ac:dyDescent="0.25">
      <c r="A3" s="1164" t="s">
        <v>4347</v>
      </c>
      <c r="B3" s="1164"/>
      <c r="C3" s="1164"/>
      <c r="D3" s="1164"/>
      <c r="E3" s="1164"/>
      <c r="F3" s="1164"/>
    </row>
    <row r="4" spans="1:6" x14ac:dyDescent="0.25">
      <c r="A4" s="1165" t="s">
        <v>4101</v>
      </c>
      <c r="B4" s="1165" t="s">
        <v>4102</v>
      </c>
      <c r="C4" s="1166" t="s">
        <v>4348</v>
      </c>
      <c r="D4" s="1167" t="s">
        <v>4349</v>
      </c>
      <c r="E4" s="1168" t="s">
        <v>4105</v>
      </c>
      <c r="F4" s="1165" t="s">
        <v>4105</v>
      </c>
    </row>
    <row r="5" spans="1:6" x14ac:dyDescent="0.25">
      <c r="A5" s="1165"/>
      <c r="B5" s="1165" t="s">
        <v>4109</v>
      </c>
      <c r="C5" s="1169"/>
      <c r="D5" s="1170" t="s">
        <v>4350</v>
      </c>
      <c r="E5" s="1168" t="s">
        <v>4110</v>
      </c>
      <c r="F5" s="1165" t="s">
        <v>4111</v>
      </c>
    </row>
    <row r="6" spans="1:6" x14ac:dyDescent="0.25">
      <c r="A6" s="1171">
        <v>1</v>
      </c>
      <c r="B6" s="1172" t="s">
        <v>4112</v>
      </c>
      <c r="C6" s="1173" t="s">
        <v>4351</v>
      </c>
      <c r="D6" s="1174">
        <v>255</v>
      </c>
      <c r="E6" s="1175">
        <v>2645.7</v>
      </c>
      <c r="F6" s="1176">
        <v>32136</v>
      </c>
    </row>
    <row r="7" spans="1:6" x14ac:dyDescent="0.25">
      <c r="A7" s="1171">
        <v>2</v>
      </c>
      <c r="B7" s="1172" t="s">
        <v>4112</v>
      </c>
      <c r="C7" s="1177" t="s">
        <v>4352</v>
      </c>
      <c r="D7" s="1178">
        <v>472</v>
      </c>
      <c r="E7" s="1175">
        <v>2643.44</v>
      </c>
      <c r="F7" s="1176">
        <v>94681.52</v>
      </c>
    </row>
    <row r="8" spans="1:6" x14ac:dyDescent="0.25">
      <c r="A8" s="1171">
        <v>3</v>
      </c>
      <c r="B8" s="1172" t="s">
        <v>4112</v>
      </c>
      <c r="C8" s="1177" t="s">
        <v>4353</v>
      </c>
      <c r="D8" s="1178">
        <v>1531</v>
      </c>
      <c r="E8" s="1175">
        <v>2580.7199999999998</v>
      </c>
      <c r="F8" s="1176">
        <v>32527.06</v>
      </c>
    </row>
    <row r="9" spans="1:6" x14ac:dyDescent="0.25">
      <c r="A9" s="1171">
        <v>4</v>
      </c>
      <c r="B9" s="1172" t="s">
        <v>4112</v>
      </c>
      <c r="C9" s="1177" t="s">
        <v>4354</v>
      </c>
      <c r="D9" s="1178">
        <v>169</v>
      </c>
      <c r="E9" s="1175">
        <v>2569.2800000000002</v>
      </c>
      <c r="F9" s="1176">
        <v>78112</v>
      </c>
    </row>
    <row r="10" spans="1:6" x14ac:dyDescent="0.25">
      <c r="A10" s="1171">
        <v>5</v>
      </c>
      <c r="B10" s="1172" t="s">
        <v>4112</v>
      </c>
      <c r="C10" s="1177" t="s">
        <v>4355</v>
      </c>
      <c r="D10" s="1178">
        <v>499</v>
      </c>
      <c r="E10" s="1175">
        <v>2497.2399999999998</v>
      </c>
      <c r="F10" s="1176">
        <v>38296.92</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CFFCC"/>
  </sheetPr>
  <dimension ref="A1:T1154"/>
  <sheetViews>
    <sheetView topLeftCell="M1" zoomScale="110" zoomScaleNormal="110" zoomScalePageLayoutView="110" workbookViewId="0">
      <pane ySplit="2" topLeftCell="A3" activePane="bottomLeft" state="frozen"/>
      <selection activeCell="D1" sqref="D1"/>
      <selection pane="bottomLeft" activeCell="O982" sqref="O982"/>
    </sheetView>
  </sheetViews>
  <sheetFormatPr baseColWidth="10" defaultColWidth="11.42578125" defaultRowHeight="15.75" x14ac:dyDescent="0.25"/>
  <cols>
    <col min="1" max="1" width="1.28515625" style="76" customWidth="1"/>
    <col min="2" max="2" width="9.42578125" style="87" customWidth="1"/>
    <col min="3" max="3" width="20.85546875" style="76" customWidth="1"/>
    <col min="4" max="4" width="55.140625" style="90" customWidth="1"/>
    <col min="5" max="5" width="57.42578125" style="87" customWidth="1"/>
    <col min="6" max="6" width="77.140625" style="76" customWidth="1"/>
    <col min="7" max="7" width="34.28515625" style="17" customWidth="1"/>
    <col min="8" max="8" width="6.42578125" style="61" customWidth="1"/>
    <col min="9" max="9" width="14.85546875" style="67" customWidth="1"/>
    <col min="10" max="10" width="18.7109375" style="67" customWidth="1"/>
    <col min="11" max="11" width="20.85546875" style="61" customWidth="1"/>
    <col min="12" max="12" width="34.28515625" style="61" customWidth="1"/>
    <col min="13" max="13" width="13.7109375" style="18" customWidth="1"/>
    <col min="14" max="14" width="29.42578125" style="18" customWidth="1"/>
    <col min="15" max="15" width="47.7109375" style="70" customWidth="1"/>
    <col min="16" max="16" width="32.7109375" style="72" customWidth="1"/>
    <col min="17" max="17" width="13.7109375" style="70" customWidth="1"/>
    <col min="18" max="18" width="25.42578125" style="70" customWidth="1"/>
    <col min="19" max="19" width="53.28515625" style="92" customWidth="1"/>
    <col min="20" max="20" width="11.42578125" style="76"/>
    <col min="21" max="16384" width="11.42578125" style="15"/>
  </cols>
  <sheetData>
    <row r="1" spans="1:20" x14ac:dyDescent="0.2">
      <c r="B1" s="211" t="s">
        <v>2565</v>
      </c>
      <c r="C1" s="15"/>
      <c r="D1" s="94" t="s">
        <v>2566</v>
      </c>
      <c r="E1" s="16"/>
      <c r="F1" s="94" t="s">
        <v>2567</v>
      </c>
      <c r="G1" s="95" t="s">
        <v>2568</v>
      </c>
      <c r="H1" s="96" t="s">
        <v>2569</v>
      </c>
      <c r="I1" s="97" t="s">
        <v>2528</v>
      </c>
      <c r="J1" s="98" t="s">
        <v>2529</v>
      </c>
      <c r="K1" s="94" t="s">
        <v>2530</v>
      </c>
      <c r="L1" s="94" t="s">
        <v>2570</v>
      </c>
      <c r="M1" s="99" t="s">
        <v>2571</v>
      </c>
      <c r="N1" s="99" t="s">
        <v>2572</v>
      </c>
      <c r="O1" s="100" t="s">
        <v>2573</v>
      </c>
      <c r="P1" s="101" t="s">
        <v>2574</v>
      </c>
      <c r="Q1" s="100" t="s">
        <v>2575</v>
      </c>
      <c r="R1" s="100" t="s">
        <v>2576</v>
      </c>
    </row>
    <row r="2" spans="1:20" s="623" customFormat="1" x14ac:dyDescent="0.25">
      <c r="A2" s="74"/>
      <c r="B2" s="212" t="s">
        <v>0</v>
      </c>
      <c r="C2" s="68" t="s">
        <v>7</v>
      </c>
      <c r="D2" s="68" t="s">
        <v>1</v>
      </c>
      <c r="E2" s="215" t="s">
        <v>2</v>
      </c>
      <c r="F2" s="73" t="s">
        <v>3</v>
      </c>
      <c r="G2" s="23" t="s">
        <v>2849</v>
      </c>
      <c r="H2" s="55" t="s">
        <v>2527</v>
      </c>
      <c r="I2" s="64" t="s">
        <v>2528</v>
      </c>
      <c r="J2" s="64" t="s">
        <v>2529</v>
      </c>
      <c r="K2" s="55" t="s">
        <v>2530</v>
      </c>
      <c r="L2" s="55" t="s">
        <v>8</v>
      </c>
      <c r="M2" s="22" t="s">
        <v>5</v>
      </c>
      <c r="N2" s="22" t="s">
        <v>6</v>
      </c>
      <c r="O2" s="73" t="s">
        <v>2531</v>
      </c>
      <c r="P2" s="75" t="s">
        <v>2533</v>
      </c>
      <c r="Q2" s="73" t="s">
        <v>2532</v>
      </c>
      <c r="R2" s="68" t="s">
        <v>3691</v>
      </c>
      <c r="S2" s="75" t="s">
        <v>4</v>
      </c>
      <c r="T2" s="613"/>
    </row>
    <row r="3" spans="1:20" s="807" customFormat="1" ht="18" hidden="1" customHeight="1" x14ac:dyDescent="0.25">
      <c r="A3" s="24"/>
      <c r="B3" s="25">
        <v>0</v>
      </c>
      <c r="C3" s="25" t="str">
        <f>MID(D3,1,12)</f>
        <v>SAD-451-2017</v>
      </c>
      <c r="D3" s="26" t="s">
        <v>9</v>
      </c>
      <c r="E3" s="27" t="s">
        <v>10</v>
      </c>
      <c r="F3" s="28" t="s">
        <v>11</v>
      </c>
      <c r="G3" s="29">
        <v>100000</v>
      </c>
      <c r="H3" s="29"/>
      <c r="I3" s="29"/>
      <c r="J3" s="29"/>
      <c r="K3" s="29"/>
      <c r="L3" s="29"/>
      <c r="M3" s="30">
        <v>43040</v>
      </c>
      <c r="N3" s="30">
        <v>43100</v>
      </c>
      <c r="O3" s="30"/>
      <c r="P3" s="30"/>
      <c r="Q3" s="31">
        <f>DATEDIF(M3,N3,"m")</f>
        <v>1</v>
      </c>
      <c r="R3" s="32">
        <f>G3/Q3</f>
        <v>100000</v>
      </c>
      <c r="S3" s="33">
        <v>100000</v>
      </c>
    </row>
    <row r="4" spans="1:20" s="810" customFormat="1" ht="15" hidden="1" customHeight="1" x14ac:dyDescent="0.25">
      <c r="A4" s="808"/>
      <c r="B4" s="809">
        <v>1</v>
      </c>
      <c r="C4" s="25" t="str">
        <f t="shared" ref="C4:C67" si="0">MID(D4,1,12)</f>
        <v>OEP-065-2017</v>
      </c>
      <c r="D4" s="34" t="s">
        <v>2535</v>
      </c>
      <c r="E4" s="35" t="s">
        <v>2536</v>
      </c>
      <c r="F4" s="36" t="s">
        <v>13</v>
      </c>
      <c r="G4" s="37">
        <v>780000</v>
      </c>
      <c r="H4" s="37"/>
      <c r="I4" s="37"/>
      <c r="J4" s="37"/>
      <c r="K4" s="37"/>
      <c r="L4" s="37"/>
      <c r="M4" s="38" t="s">
        <v>14</v>
      </c>
      <c r="N4" s="38" t="s">
        <v>14</v>
      </c>
      <c r="O4" s="38"/>
      <c r="P4" s="38"/>
      <c r="Q4" s="31" t="e">
        <f t="shared" ref="Q4:Q67" si="1">DATEDIF(M4,N4,"m")</f>
        <v>#VALUE!</v>
      </c>
      <c r="R4" s="32" t="e">
        <f t="shared" ref="R4:R67" si="2">G4/Q4</f>
        <v>#VALUE!</v>
      </c>
      <c r="S4" s="39">
        <v>780000</v>
      </c>
    </row>
    <row r="5" spans="1:20" s="807" customFormat="1" ht="15" hidden="1" customHeight="1" x14ac:dyDescent="0.25">
      <c r="A5" s="811"/>
      <c r="B5" s="812">
        <v>2</v>
      </c>
      <c r="C5" s="25" t="str">
        <f t="shared" si="0"/>
        <v>SDE-023-2017</v>
      </c>
      <c r="D5" s="34" t="s">
        <v>15</v>
      </c>
      <c r="E5" s="35" t="s">
        <v>16</v>
      </c>
      <c r="F5" s="36" t="s">
        <v>17</v>
      </c>
      <c r="G5" s="37" t="s">
        <v>14</v>
      </c>
      <c r="H5" s="37"/>
      <c r="I5" s="37"/>
      <c r="J5" s="37"/>
      <c r="K5" s="37"/>
      <c r="L5" s="37"/>
      <c r="M5" s="38" t="s">
        <v>14</v>
      </c>
      <c r="N5" s="40">
        <v>43131</v>
      </c>
      <c r="O5" s="40"/>
      <c r="P5" s="40"/>
      <c r="Q5" s="31" t="e">
        <f t="shared" si="1"/>
        <v>#VALUE!</v>
      </c>
      <c r="R5" s="32" t="e">
        <f t="shared" si="2"/>
        <v>#VALUE!</v>
      </c>
      <c r="S5" s="39" t="s">
        <v>14</v>
      </c>
    </row>
    <row r="6" spans="1:20" s="41" customFormat="1" ht="15" hidden="1" customHeight="1" x14ac:dyDescent="0.25">
      <c r="A6" s="736"/>
      <c r="B6" s="727">
        <v>3</v>
      </c>
      <c r="C6" s="25" t="str">
        <f t="shared" si="0"/>
        <v>OEP-089-2018</v>
      </c>
      <c r="D6" s="34" t="s">
        <v>18</v>
      </c>
      <c r="E6" s="35" t="s">
        <v>19</v>
      </c>
      <c r="F6" s="36" t="s">
        <v>20</v>
      </c>
      <c r="G6" s="37">
        <v>594000</v>
      </c>
      <c r="H6" s="37"/>
      <c r="I6" s="37"/>
      <c r="J6" s="37"/>
      <c r="K6" s="37"/>
      <c r="L6" s="37"/>
      <c r="M6" s="40">
        <v>43009</v>
      </c>
      <c r="N6" s="40">
        <v>43100</v>
      </c>
      <c r="O6" s="40"/>
      <c r="P6" s="40"/>
      <c r="Q6" s="31">
        <f t="shared" si="1"/>
        <v>2</v>
      </c>
      <c r="R6" s="32">
        <f t="shared" si="2"/>
        <v>297000</v>
      </c>
      <c r="S6" s="39">
        <v>594000</v>
      </c>
    </row>
    <row r="7" spans="1:20" s="807" customFormat="1" ht="15" hidden="1" customHeight="1" x14ac:dyDescent="0.25">
      <c r="A7" s="811"/>
      <c r="B7" s="809">
        <v>4</v>
      </c>
      <c r="C7" s="25" t="str">
        <f t="shared" si="0"/>
        <v>DIF-033-2018</v>
      </c>
      <c r="D7" s="34" t="s">
        <v>21</v>
      </c>
      <c r="E7" s="35" t="s">
        <v>22</v>
      </c>
      <c r="F7" s="36" t="s">
        <v>23</v>
      </c>
      <c r="G7" s="37">
        <v>5021640</v>
      </c>
      <c r="H7" s="37"/>
      <c r="I7" s="37"/>
      <c r="J7" s="37"/>
      <c r="K7" s="37"/>
      <c r="L7" s="37"/>
      <c r="M7" s="40">
        <v>43052</v>
      </c>
      <c r="N7" s="813">
        <v>43403</v>
      </c>
      <c r="O7" s="813"/>
      <c r="P7" s="813"/>
      <c r="Q7" s="31">
        <f t="shared" si="1"/>
        <v>11</v>
      </c>
      <c r="R7" s="32">
        <f t="shared" si="2"/>
        <v>456512.72727272729</v>
      </c>
      <c r="S7" s="39">
        <v>5021640</v>
      </c>
    </row>
    <row r="8" spans="1:20" s="807" customFormat="1" ht="15" hidden="1" customHeight="1" x14ac:dyDescent="0.25">
      <c r="A8" s="811"/>
      <c r="B8" s="812">
        <v>5</v>
      </c>
      <c r="C8" s="25" t="str">
        <f t="shared" si="0"/>
        <v>TES-150-2018</v>
      </c>
      <c r="D8" s="34" t="s">
        <v>24</v>
      </c>
      <c r="E8" s="35" t="s">
        <v>25</v>
      </c>
      <c r="F8" s="36" t="s">
        <v>26</v>
      </c>
      <c r="G8" s="814" t="s">
        <v>27</v>
      </c>
      <c r="H8" s="814"/>
      <c r="I8" s="814"/>
      <c r="J8" s="814"/>
      <c r="K8" s="814"/>
      <c r="L8" s="814"/>
      <c r="M8" s="813">
        <v>43102</v>
      </c>
      <c r="N8" s="40">
        <v>43403</v>
      </c>
      <c r="O8" s="40"/>
      <c r="P8" s="40"/>
      <c r="Q8" s="31">
        <f t="shared" si="1"/>
        <v>9</v>
      </c>
      <c r="R8" s="32" t="e">
        <f t="shared" si="2"/>
        <v>#VALUE!</v>
      </c>
      <c r="S8" s="815" t="s">
        <v>27</v>
      </c>
    </row>
    <row r="9" spans="1:20" s="807" customFormat="1" ht="15" hidden="1" customHeight="1" x14ac:dyDescent="0.25">
      <c r="A9" s="811"/>
      <c r="B9" s="727">
        <v>6</v>
      </c>
      <c r="C9" s="25" t="str">
        <f t="shared" si="0"/>
        <v>TES-149-2018</v>
      </c>
      <c r="D9" s="34" t="s">
        <v>28</v>
      </c>
      <c r="E9" s="35" t="s">
        <v>29</v>
      </c>
      <c r="F9" s="36" t="s">
        <v>26</v>
      </c>
      <c r="G9" s="814" t="s">
        <v>27</v>
      </c>
      <c r="H9" s="814"/>
      <c r="I9" s="814"/>
      <c r="J9" s="814"/>
      <c r="K9" s="814"/>
      <c r="L9" s="814"/>
      <c r="M9" s="813">
        <v>43102</v>
      </c>
      <c r="N9" s="40">
        <v>43403</v>
      </c>
      <c r="O9" s="40"/>
      <c r="P9" s="40"/>
      <c r="Q9" s="31">
        <f t="shared" si="1"/>
        <v>9</v>
      </c>
      <c r="R9" s="32" t="e">
        <f t="shared" si="2"/>
        <v>#VALUE!</v>
      </c>
      <c r="S9" s="815" t="s">
        <v>27</v>
      </c>
    </row>
    <row r="10" spans="1:20" s="807" customFormat="1" ht="15" hidden="1" customHeight="1" x14ac:dyDescent="0.25">
      <c r="A10" s="811"/>
      <c r="B10" s="809">
        <v>7</v>
      </c>
      <c r="C10" s="25" t="str">
        <f t="shared" si="0"/>
        <v>TES-148-2018</v>
      </c>
      <c r="D10" s="34" t="s">
        <v>30</v>
      </c>
      <c r="E10" s="35" t="s">
        <v>31</v>
      </c>
      <c r="F10" s="36" t="s">
        <v>26</v>
      </c>
      <c r="G10" s="814" t="s">
        <v>27</v>
      </c>
      <c r="H10" s="814"/>
      <c r="I10" s="814"/>
      <c r="J10" s="814"/>
      <c r="K10" s="814"/>
      <c r="L10" s="814"/>
      <c r="M10" s="813">
        <v>43102</v>
      </c>
      <c r="N10" s="40">
        <v>43403</v>
      </c>
      <c r="O10" s="40"/>
      <c r="P10" s="40"/>
      <c r="Q10" s="31">
        <f t="shared" si="1"/>
        <v>9</v>
      </c>
      <c r="R10" s="32" t="e">
        <f t="shared" si="2"/>
        <v>#VALUE!</v>
      </c>
      <c r="S10" s="815" t="s">
        <v>27</v>
      </c>
    </row>
    <row r="11" spans="1:20" s="807" customFormat="1" ht="15" hidden="1" customHeight="1" x14ac:dyDescent="0.25">
      <c r="A11" s="811"/>
      <c r="B11" s="812">
        <v>8</v>
      </c>
      <c r="C11" s="25" t="str">
        <f t="shared" si="0"/>
        <v>TES-151-2018</v>
      </c>
      <c r="D11" s="34" t="s">
        <v>32</v>
      </c>
      <c r="E11" s="35" t="s">
        <v>33</v>
      </c>
      <c r="F11" s="36" t="s">
        <v>26</v>
      </c>
      <c r="G11" s="814" t="s">
        <v>27</v>
      </c>
      <c r="H11" s="814"/>
      <c r="I11" s="814"/>
      <c r="J11" s="814"/>
      <c r="K11" s="814"/>
      <c r="L11" s="814"/>
      <c r="M11" s="813">
        <v>43102</v>
      </c>
      <c r="N11" s="40">
        <v>43403</v>
      </c>
      <c r="O11" s="40"/>
      <c r="P11" s="40"/>
      <c r="Q11" s="31">
        <f t="shared" si="1"/>
        <v>9</v>
      </c>
      <c r="R11" s="32" t="e">
        <f t="shared" si="2"/>
        <v>#VALUE!</v>
      </c>
      <c r="S11" s="815" t="s">
        <v>27</v>
      </c>
    </row>
    <row r="12" spans="1:20" s="807" customFormat="1" ht="15" hidden="1" customHeight="1" x14ac:dyDescent="0.25">
      <c r="A12" s="811"/>
      <c r="B12" s="727">
        <v>9</v>
      </c>
      <c r="C12" s="25" t="str">
        <f t="shared" si="0"/>
        <v>TES-152-2018</v>
      </c>
      <c r="D12" s="34" t="s">
        <v>34</v>
      </c>
      <c r="E12" s="35" t="s">
        <v>35</v>
      </c>
      <c r="F12" s="36" t="s">
        <v>26</v>
      </c>
      <c r="G12" s="814" t="s">
        <v>27</v>
      </c>
      <c r="H12" s="814"/>
      <c r="I12" s="814"/>
      <c r="J12" s="814"/>
      <c r="K12" s="814"/>
      <c r="L12" s="814"/>
      <c r="M12" s="813">
        <v>43102</v>
      </c>
      <c r="N12" s="40">
        <v>43403</v>
      </c>
      <c r="O12" s="40"/>
      <c r="P12" s="40"/>
      <c r="Q12" s="31">
        <f t="shared" si="1"/>
        <v>9</v>
      </c>
      <c r="R12" s="32" t="e">
        <f t="shared" si="2"/>
        <v>#VALUE!</v>
      </c>
      <c r="S12" s="815" t="s">
        <v>27</v>
      </c>
    </row>
    <row r="13" spans="1:20" s="807" customFormat="1" ht="15" hidden="1" customHeight="1" x14ac:dyDescent="0.25">
      <c r="A13" s="811"/>
      <c r="B13" s="809">
        <v>10</v>
      </c>
      <c r="C13" s="25" t="str">
        <f t="shared" si="0"/>
        <v>SAD-452-2018</v>
      </c>
      <c r="D13" s="816" t="s">
        <v>36</v>
      </c>
      <c r="E13" s="817" t="s">
        <v>37</v>
      </c>
      <c r="F13" s="817" t="s">
        <v>38</v>
      </c>
      <c r="G13" s="818">
        <v>416666.63</v>
      </c>
      <c r="H13" s="818"/>
      <c r="I13" s="818"/>
      <c r="J13" s="818"/>
      <c r="K13" s="818"/>
      <c r="L13" s="818"/>
      <c r="M13" s="819">
        <v>42795</v>
      </c>
      <c r="N13" s="819">
        <v>42821</v>
      </c>
      <c r="O13" s="819"/>
      <c r="P13" s="819"/>
      <c r="Q13" s="31">
        <f t="shared" si="1"/>
        <v>0</v>
      </c>
      <c r="R13" s="32" t="e">
        <f t="shared" si="2"/>
        <v>#DIV/0!</v>
      </c>
      <c r="S13" s="820">
        <v>416666.63</v>
      </c>
    </row>
    <row r="14" spans="1:20" s="807" customFormat="1" ht="15" hidden="1" customHeight="1" x14ac:dyDescent="0.25">
      <c r="A14" s="811"/>
      <c r="B14" s="812">
        <v>11</v>
      </c>
      <c r="C14" s="25" t="str">
        <f t="shared" si="0"/>
        <v>SAD-453-2018</v>
      </c>
      <c r="D14" s="816" t="s">
        <v>39</v>
      </c>
      <c r="E14" s="817" t="s">
        <v>40</v>
      </c>
      <c r="F14" s="817" t="s">
        <v>41</v>
      </c>
      <c r="G14" s="818">
        <v>1555258.4</v>
      </c>
      <c r="H14" s="818"/>
      <c r="I14" s="818"/>
      <c r="J14" s="818"/>
      <c r="K14" s="818"/>
      <c r="L14" s="818"/>
      <c r="M14" s="819" t="s">
        <v>43</v>
      </c>
      <c r="N14" s="819">
        <v>43403</v>
      </c>
      <c r="O14" s="819"/>
      <c r="P14" s="819"/>
      <c r="Q14" s="31" t="e">
        <f t="shared" si="1"/>
        <v>#VALUE!</v>
      </c>
      <c r="R14" s="32" t="e">
        <f t="shared" si="2"/>
        <v>#VALUE!</v>
      </c>
      <c r="S14" s="820" t="s">
        <v>42</v>
      </c>
    </row>
    <row r="15" spans="1:20" s="807" customFormat="1" ht="15" hidden="1" customHeight="1" x14ac:dyDescent="0.25">
      <c r="A15" s="811"/>
      <c r="B15" s="727">
        <v>12</v>
      </c>
      <c r="C15" s="25" t="str">
        <f t="shared" si="0"/>
        <v>SAD-454-2018</v>
      </c>
      <c r="D15" s="34" t="s">
        <v>44</v>
      </c>
      <c r="E15" s="35" t="s">
        <v>37</v>
      </c>
      <c r="F15" s="36" t="s">
        <v>45</v>
      </c>
      <c r="G15" s="37">
        <v>603200</v>
      </c>
      <c r="H15" s="37"/>
      <c r="I15" s="37"/>
      <c r="J15" s="37"/>
      <c r="K15" s="37"/>
      <c r="L15" s="37"/>
      <c r="M15" s="40">
        <v>42795</v>
      </c>
      <c r="N15" s="813">
        <v>42916</v>
      </c>
      <c r="O15" s="813"/>
      <c r="P15" s="813"/>
      <c r="Q15" s="31">
        <f t="shared" si="1"/>
        <v>3</v>
      </c>
      <c r="R15" s="32">
        <f t="shared" si="2"/>
        <v>201066.66666666666</v>
      </c>
      <c r="S15" s="39">
        <v>603200</v>
      </c>
    </row>
    <row r="16" spans="1:20" s="807" customFormat="1" ht="15" hidden="1" customHeight="1" x14ac:dyDescent="0.25">
      <c r="A16" s="811"/>
      <c r="B16" s="809">
        <v>13</v>
      </c>
      <c r="C16" s="25" t="str">
        <f t="shared" si="0"/>
        <v>SPP-298-2018</v>
      </c>
      <c r="D16" s="34" t="s">
        <v>47</v>
      </c>
      <c r="E16" s="35" t="s">
        <v>48</v>
      </c>
      <c r="F16" s="36" t="s">
        <v>49</v>
      </c>
      <c r="G16" s="814">
        <v>9780812.2699999996</v>
      </c>
      <c r="H16" s="814"/>
      <c r="I16" s="814"/>
      <c r="J16" s="814"/>
      <c r="K16" s="814"/>
      <c r="L16" s="814"/>
      <c r="M16" s="813">
        <v>43091</v>
      </c>
      <c r="N16" s="38" t="s">
        <v>50</v>
      </c>
      <c r="O16" s="38"/>
      <c r="P16" s="38"/>
      <c r="Q16" s="31" t="e">
        <f t="shared" si="1"/>
        <v>#VALUE!</v>
      </c>
      <c r="R16" s="32" t="e">
        <f t="shared" si="2"/>
        <v>#VALUE!</v>
      </c>
      <c r="S16" s="815">
        <v>9780812.2699999996</v>
      </c>
    </row>
    <row r="17" spans="1:19" s="807" customFormat="1" ht="15" hidden="1" customHeight="1" x14ac:dyDescent="0.25">
      <c r="A17" s="811"/>
      <c r="B17" s="812">
        <v>14</v>
      </c>
      <c r="C17" s="25" t="str">
        <f t="shared" si="0"/>
        <v>SAD-442-2017</v>
      </c>
      <c r="D17" s="34" t="s">
        <v>51</v>
      </c>
      <c r="E17" s="35" t="s">
        <v>52</v>
      </c>
      <c r="F17" s="36" t="s">
        <v>53</v>
      </c>
      <c r="G17" s="37">
        <v>1260000</v>
      </c>
      <c r="H17" s="37"/>
      <c r="I17" s="37"/>
      <c r="J17" s="37"/>
      <c r="K17" s="37"/>
      <c r="L17" s="37"/>
      <c r="M17" s="38" t="s">
        <v>54</v>
      </c>
      <c r="N17" s="38" t="s">
        <v>54</v>
      </c>
      <c r="O17" s="38"/>
      <c r="P17" s="38"/>
      <c r="Q17" s="31" t="e">
        <f t="shared" si="1"/>
        <v>#VALUE!</v>
      </c>
      <c r="R17" s="32" t="e">
        <f t="shared" si="2"/>
        <v>#VALUE!</v>
      </c>
      <c r="S17" s="39">
        <v>1260000</v>
      </c>
    </row>
    <row r="18" spans="1:19" s="807" customFormat="1" ht="15" hidden="1" customHeight="1" x14ac:dyDescent="0.25">
      <c r="A18" s="811"/>
      <c r="B18" s="727">
        <v>15</v>
      </c>
      <c r="C18" s="25" t="str">
        <f t="shared" si="0"/>
        <v>SAD-455-2018</v>
      </c>
      <c r="D18" s="34" t="s">
        <v>55</v>
      </c>
      <c r="E18" s="35" t="s">
        <v>56</v>
      </c>
      <c r="F18" s="36" t="s">
        <v>57</v>
      </c>
      <c r="G18" s="814">
        <v>12100000</v>
      </c>
      <c r="H18" s="814"/>
      <c r="I18" s="814"/>
      <c r="J18" s="814"/>
      <c r="K18" s="814"/>
      <c r="L18" s="814"/>
      <c r="M18" s="813">
        <v>43101</v>
      </c>
      <c r="N18" s="40">
        <v>43159</v>
      </c>
      <c r="O18" s="40"/>
      <c r="P18" s="40"/>
      <c r="Q18" s="31">
        <f t="shared" si="1"/>
        <v>1</v>
      </c>
      <c r="R18" s="32">
        <f t="shared" si="2"/>
        <v>12100000</v>
      </c>
      <c r="S18" s="815">
        <v>12100000</v>
      </c>
    </row>
    <row r="19" spans="1:19" s="807" customFormat="1" ht="15" hidden="1" customHeight="1" x14ac:dyDescent="0.25">
      <c r="A19" s="811"/>
      <c r="B19" s="809">
        <v>16</v>
      </c>
      <c r="C19" s="25" t="str">
        <f t="shared" si="0"/>
        <v>DIF-034-2018</v>
      </c>
      <c r="D19" s="816" t="s">
        <v>58</v>
      </c>
      <c r="E19" s="817" t="s">
        <v>59</v>
      </c>
      <c r="F19" s="817" t="s">
        <v>60</v>
      </c>
      <c r="G19" s="818">
        <v>94852.62000000001</v>
      </c>
      <c r="H19" s="818"/>
      <c r="I19" s="818"/>
      <c r="J19" s="818"/>
      <c r="K19" s="818"/>
      <c r="L19" s="818"/>
      <c r="M19" s="813">
        <v>43101</v>
      </c>
      <c r="N19" s="819">
        <v>43403</v>
      </c>
      <c r="O19" s="819"/>
      <c r="P19" s="819"/>
      <c r="Q19" s="31">
        <f t="shared" si="1"/>
        <v>9</v>
      </c>
      <c r="R19" s="32">
        <f t="shared" si="2"/>
        <v>10539.18</v>
      </c>
      <c r="S19" s="820" t="s">
        <v>61</v>
      </c>
    </row>
    <row r="20" spans="1:19" s="807" customFormat="1" ht="15" hidden="1" customHeight="1" x14ac:dyDescent="0.25">
      <c r="A20" s="811"/>
      <c r="B20" s="812">
        <v>17</v>
      </c>
      <c r="C20" s="25" t="str">
        <f t="shared" si="0"/>
        <v>SRA-066-2018</v>
      </c>
      <c r="D20" s="816" t="s">
        <v>62</v>
      </c>
      <c r="E20" s="817" t="s">
        <v>63</v>
      </c>
      <c r="F20" s="817" t="s">
        <v>64</v>
      </c>
      <c r="G20" s="818">
        <v>77720</v>
      </c>
      <c r="H20" s="818"/>
      <c r="I20" s="818"/>
      <c r="J20" s="818"/>
      <c r="K20" s="818"/>
      <c r="L20" s="818"/>
      <c r="M20" s="813">
        <v>43101</v>
      </c>
      <c r="N20" s="819">
        <v>43403</v>
      </c>
      <c r="O20" s="819"/>
      <c r="P20" s="819"/>
      <c r="Q20" s="31">
        <f t="shared" si="1"/>
        <v>9</v>
      </c>
      <c r="R20" s="32">
        <f t="shared" si="2"/>
        <v>8635.5555555555547</v>
      </c>
      <c r="S20" s="820" t="s">
        <v>65</v>
      </c>
    </row>
    <row r="21" spans="1:19" s="821" customFormat="1" ht="15" hidden="1" customHeight="1" x14ac:dyDescent="0.25">
      <c r="B21" s="405">
        <v>18</v>
      </c>
      <c r="C21" s="406" t="str">
        <f t="shared" si="0"/>
        <v>SOP-781-2017</v>
      </c>
      <c r="D21" s="822" t="s">
        <v>67</v>
      </c>
      <c r="E21" s="823" t="s">
        <v>68</v>
      </c>
      <c r="F21" s="823" t="s">
        <v>69</v>
      </c>
      <c r="G21" s="824" t="s">
        <v>14</v>
      </c>
      <c r="H21" s="824"/>
      <c r="I21" s="824"/>
      <c r="J21" s="824"/>
      <c r="K21" s="824"/>
      <c r="L21" s="824"/>
      <c r="M21" s="825">
        <v>43008</v>
      </c>
      <c r="N21" s="825">
        <v>43096</v>
      </c>
      <c r="O21" s="825"/>
      <c r="P21" s="825"/>
      <c r="Q21" s="407">
        <f t="shared" si="1"/>
        <v>2</v>
      </c>
      <c r="R21" s="408" t="e">
        <f t="shared" si="2"/>
        <v>#VALUE!</v>
      </c>
      <c r="S21" s="826" t="s">
        <v>14</v>
      </c>
    </row>
    <row r="22" spans="1:19" s="807" customFormat="1" ht="15" hidden="1" customHeight="1" x14ac:dyDescent="0.25">
      <c r="A22" s="811"/>
      <c r="B22" s="809">
        <v>19</v>
      </c>
      <c r="C22" s="25" t="str">
        <f t="shared" si="0"/>
        <v>SSP-213-2018</v>
      </c>
      <c r="D22" s="34" t="s">
        <v>70</v>
      </c>
      <c r="E22" s="35" t="s">
        <v>71</v>
      </c>
      <c r="F22" s="36" t="s">
        <v>72</v>
      </c>
      <c r="G22" s="37">
        <v>23000000</v>
      </c>
      <c r="H22" s="37"/>
      <c r="I22" s="37"/>
      <c r="J22" s="37"/>
      <c r="K22" s="37"/>
      <c r="L22" s="37"/>
      <c r="M22" s="40">
        <v>43101</v>
      </c>
      <c r="N22" s="813">
        <v>43403</v>
      </c>
      <c r="O22" s="813"/>
      <c r="P22" s="813"/>
      <c r="Q22" s="31">
        <f t="shared" si="1"/>
        <v>9</v>
      </c>
      <c r="R22" s="32">
        <f t="shared" si="2"/>
        <v>2555555.5555555555</v>
      </c>
      <c r="S22" s="39" t="s">
        <v>73</v>
      </c>
    </row>
    <row r="23" spans="1:19" s="828" customFormat="1" ht="15" hidden="1" customHeight="1" x14ac:dyDescent="0.25">
      <c r="A23" s="827"/>
      <c r="B23" s="812">
        <v>20</v>
      </c>
      <c r="C23" s="25" t="str">
        <f t="shared" si="0"/>
        <v>SPP-299-2018</v>
      </c>
      <c r="D23" s="34" t="s">
        <v>74</v>
      </c>
      <c r="E23" s="35" t="s">
        <v>75</v>
      </c>
      <c r="F23" s="36" t="s">
        <v>76</v>
      </c>
      <c r="G23" s="814">
        <v>388600</v>
      </c>
      <c r="H23" s="814"/>
      <c r="I23" s="814"/>
      <c r="J23" s="814"/>
      <c r="K23" s="814"/>
      <c r="L23" s="814"/>
      <c r="M23" s="813">
        <v>43098</v>
      </c>
      <c r="N23" s="40">
        <v>43399</v>
      </c>
      <c r="O23" s="40"/>
      <c r="P23" s="40"/>
      <c r="Q23" s="31">
        <f t="shared" si="1"/>
        <v>9</v>
      </c>
      <c r="R23" s="32">
        <f t="shared" si="2"/>
        <v>43177.777777777781</v>
      </c>
      <c r="S23" s="815">
        <v>388600</v>
      </c>
    </row>
    <row r="24" spans="1:19" s="828" customFormat="1" ht="15" hidden="1" customHeight="1" x14ac:dyDescent="0.25">
      <c r="A24" s="827"/>
      <c r="B24" s="727">
        <v>21</v>
      </c>
      <c r="C24" s="25" t="str">
        <f t="shared" si="0"/>
        <v>TES-153-2018</v>
      </c>
      <c r="D24" s="829" t="s">
        <v>77</v>
      </c>
      <c r="E24" s="830" t="s">
        <v>78</v>
      </c>
      <c r="F24" s="817" t="s">
        <v>79</v>
      </c>
      <c r="G24" s="818">
        <v>297072.90000000002</v>
      </c>
      <c r="H24" s="818"/>
      <c r="I24" s="818"/>
      <c r="J24" s="818"/>
      <c r="K24" s="818"/>
      <c r="L24" s="818"/>
      <c r="M24" s="40">
        <v>43101</v>
      </c>
      <c r="N24" s="813">
        <v>43403</v>
      </c>
      <c r="O24" s="813"/>
      <c r="P24" s="813"/>
      <c r="Q24" s="31">
        <f t="shared" si="1"/>
        <v>9</v>
      </c>
      <c r="R24" s="32">
        <f t="shared" si="2"/>
        <v>33008.100000000006</v>
      </c>
      <c r="S24" s="820" t="s">
        <v>80</v>
      </c>
    </row>
    <row r="25" spans="1:19" s="821" customFormat="1" ht="15" hidden="1" customHeight="1" x14ac:dyDescent="0.25">
      <c r="B25" s="831">
        <v>22</v>
      </c>
      <c r="C25" s="406" t="str">
        <f t="shared" si="0"/>
        <v>SOP-828-2017</v>
      </c>
      <c r="D25" s="822" t="s">
        <v>81</v>
      </c>
      <c r="E25" s="823" t="s">
        <v>82</v>
      </c>
      <c r="F25" s="823" t="s">
        <v>83</v>
      </c>
      <c r="G25" s="824">
        <v>3996384.97</v>
      </c>
      <c r="H25" s="824"/>
      <c r="I25" s="824"/>
      <c r="J25" s="824"/>
      <c r="K25" s="824"/>
      <c r="L25" s="824"/>
      <c r="M25" s="825">
        <v>43097</v>
      </c>
      <c r="N25" s="832">
        <v>43190</v>
      </c>
      <c r="O25" s="832"/>
      <c r="P25" s="832"/>
      <c r="Q25" s="407">
        <f t="shared" si="1"/>
        <v>3</v>
      </c>
      <c r="R25" s="408">
        <f t="shared" si="2"/>
        <v>1332128.3233333335</v>
      </c>
      <c r="S25" s="826">
        <v>3996384.97</v>
      </c>
    </row>
    <row r="26" spans="1:19" s="807" customFormat="1" ht="15" hidden="1" customHeight="1" x14ac:dyDescent="0.25">
      <c r="A26" s="811"/>
      <c r="B26" s="812">
        <v>23</v>
      </c>
      <c r="C26" s="25" t="str">
        <f t="shared" si="0"/>
        <v>SAD-456-2018</v>
      </c>
      <c r="D26" s="34" t="s">
        <v>84</v>
      </c>
      <c r="E26" s="36" t="s">
        <v>85</v>
      </c>
      <c r="F26" s="36" t="s">
        <v>86</v>
      </c>
      <c r="G26" s="37">
        <v>13300000</v>
      </c>
      <c r="H26" s="37"/>
      <c r="I26" s="37"/>
      <c r="J26" s="37"/>
      <c r="K26" s="37"/>
      <c r="L26" s="37"/>
      <c r="M26" s="40">
        <v>43101</v>
      </c>
      <c r="N26" s="40">
        <v>43159</v>
      </c>
      <c r="O26" s="40"/>
      <c r="P26" s="40"/>
      <c r="Q26" s="31">
        <f t="shared" si="1"/>
        <v>1</v>
      </c>
      <c r="R26" s="32">
        <f t="shared" si="2"/>
        <v>13300000</v>
      </c>
      <c r="S26" s="39" t="s">
        <v>87</v>
      </c>
    </row>
    <row r="27" spans="1:19" s="807" customFormat="1" ht="15" hidden="1" customHeight="1" x14ac:dyDescent="0.25">
      <c r="A27" s="811"/>
      <c r="B27" s="727">
        <v>24</v>
      </c>
      <c r="C27" s="25" t="str">
        <f t="shared" si="0"/>
        <v>SAD-457-2018</v>
      </c>
      <c r="D27" s="34" t="s">
        <v>88</v>
      </c>
      <c r="E27" s="35" t="s">
        <v>89</v>
      </c>
      <c r="F27" s="36" t="s">
        <v>90</v>
      </c>
      <c r="G27" s="814">
        <v>12000000</v>
      </c>
      <c r="H27" s="814"/>
      <c r="I27" s="814"/>
      <c r="J27" s="814"/>
      <c r="K27" s="814"/>
      <c r="L27" s="814"/>
      <c r="M27" s="813">
        <v>43101</v>
      </c>
      <c r="N27" s="40">
        <v>43404</v>
      </c>
      <c r="O27" s="40"/>
      <c r="P27" s="40"/>
      <c r="Q27" s="31">
        <f t="shared" si="1"/>
        <v>9</v>
      </c>
      <c r="R27" s="32">
        <f t="shared" si="2"/>
        <v>1333333.3333333333</v>
      </c>
      <c r="S27" s="815" t="s">
        <v>91</v>
      </c>
    </row>
    <row r="28" spans="1:19" s="807" customFormat="1" ht="15" hidden="1" customHeight="1" x14ac:dyDescent="0.25">
      <c r="A28" s="811"/>
      <c r="B28" s="809">
        <v>25</v>
      </c>
      <c r="C28" s="25" t="str">
        <f t="shared" si="0"/>
        <v>SRA-067-2018</v>
      </c>
      <c r="D28" s="34" t="s">
        <v>92</v>
      </c>
      <c r="E28" s="35" t="s">
        <v>93</v>
      </c>
      <c r="F28" s="36" t="s">
        <v>94</v>
      </c>
      <c r="G28" s="814" t="s">
        <v>96</v>
      </c>
      <c r="H28" s="814"/>
      <c r="I28" s="814"/>
      <c r="J28" s="814"/>
      <c r="K28" s="814"/>
      <c r="L28" s="814"/>
      <c r="M28" s="813">
        <v>43101</v>
      </c>
      <c r="N28" s="813">
        <v>43403</v>
      </c>
      <c r="O28" s="813"/>
      <c r="P28" s="813"/>
      <c r="Q28" s="31">
        <f t="shared" si="1"/>
        <v>9</v>
      </c>
      <c r="R28" s="32" t="e">
        <f t="shared" si="2"/>
        <v>#VALUE!</v>
      </c>
      <c r="S28" s="815" t="s">
        <v>95</v>
      </c>
    </row>
    <row r="29" spans="1:19" s="807" customFormat="1" ht="15" hidden="1" customHeight="1" x14ac:dyDescent="0.25">
      <c r="A29" s="811"/>
      <c r="B29" s="727">
        <v>26</v>
      </c>
      <c r="C29" s="25" t="str">
        <f t="shared" si="0"/>
        <v>OEP-090-2018</v>
      </c>
      <c r="D29" s="816" t="s">
        <v>97</v>
      </c>
      <c r="E29" s="833" t="s">
        <v>98</v>
      </c>
      <c r="F29" s="36" t="s">
        <v>99</v>
      </c>
      <c r="G29" s="814" t="s">
        <v>101</v>
      </c>
      <c r="H29" s="814"/>
      <c r="I29" s="814"/>
      <c r="J29" s="814"/>
      <c r="K29" s="814"/>
      <c r="L29" s="814"/>
      <c r="M29" s="813">
        <v>43101</v>
      </c>
      <c r="N29" s="40">
        <v>43403</v>
      </c>
      <c r="O29" s="40"/>
      <c r="P29" s="40"/>
      <c r="Q29" s="31">
        <f t="shared" si="1"/>
        <v>9</v>
      </c>
      <c r="R29" s="32" t="e">
        <f t="shared" si="2"/>
        <v>#VALUE!</v>
      </c>
      <c r="S29" s="815" t="s">
        <v>100</v>
      </c>
    </row>
    <row r="30" spans="1:19" s="807" customFormat="1" ht="15" hidden="1" customHeight="1" x14ac:dyDescent="0.25">
      <c r="A30" s="811"/>
      <c r="B30" s="809">
        <v>27</v>
      </c>
      <c r="C30" s="25" t="str">
        <f t="shared" si="0"/>
        <v>TES-154-2018</v>
      </c>
      <c r="D30" s="816" t="s">
        <v>102</v>
      </c>
      <c r="E30" s="817" t="s">
        <v>103</v>
      </c>
      <c r="F30" s="36" t="s">
        <v>104</v>
      </c>
      <c r="G30" s="818" t="s">
        <v>106</v>
      </c>
      <c r="H30" s="818"/>
      <c r="I30" s="818"/>
      <c r="J30" s="818"/>
      <c r="K30" s="818"/>
      <c r="L30" s="818"/>
      <c r="M30" s="813">
        <v>43101</v>
      </c>
      <c r="N30" s="40">
        <v>43403</v>
      </c>
      <c r="O30" s="40"/>
      <c r="P30" s="40"/>
      <c r="Q30" s="31">
        <f t="shared" si="1"/>
        <v>9</v>
      </c>
      <c r="R30" s="32" t="e">
        <f t="shared" si="2"/>
        <v>#VALUE!</v>
      </c>
      <c r="S30" s="815" t="s">
        <v>105</v>
      </c>
    </row>
    <row r="31" spans="1:19" s="807" customFormat="1" ht="15" hidden="1" customHeight="1" x14ac:dyDescent="0.25">
      <c r="A31" s="811"/>
      <c r="B31" s="812">
        <v>28</v>
      </c>
      <c r="C31" s="25" t="str">
        <f t="shared" si="0"/>
        <v>SRA-068-2018</v>
      </c>
      <c r="D31" s="816" t="s">
        <v>107</v>
      </c>
      <c r="E31" s="817" t="s">
        <v>108</v>
      </c>
      <c r="F31" s="817" t="s">
        <v>109</v>
      </c>
      <c r="G31" s="818">
        <v>1606041.47</v>
      </c>
      <c r="H31" s="818"/>
      <c r="I31" s="818"/>
      <c r="J31" s="818"/>
      <c r="K31" s="818"/>
      <c r="L31" s="818"/>
      <c r="M31" s="819">
        <v>43070</v>
      </c>
      <c r="N31" s="819">
        <v>43403</v>
      </c>
      <c r="O31" s="819"/>
      <c r="P31" s="819"/>
      <c r="Q31" s="31">
        <f t="shared" si="1"/>
        <v>10</v>
      </c>
      <c r="R31" s="32">
        <f t="shared" si="2"/>
        <v>160604.147</v>
      </c>
      <c r="S31" s="820">
        <v>1606041.47</v>
      </c>
    </row>
    <row r="32" spans="1:19" s="807" customFormat="1" ht="15" hidden="1" customHeight="1" x14ac:dyDescent="0.25">
      <c r="A32" s="811"/>
      <c r="B32" s="727">
        <v>29</v>
      </c>
      <c r="C32" s="25" t="str">
        <f t="shared" si="0"/>
        <v>TES-155-2018</v>
      </c>
      <c r="D32" s="34" t="s">
        <v>110</v>
      </c>
      <c r="E32" s="35" t="s">
        <v>111</v>
      </c>
      <c r="F32" s="36" t="s">
        <v>112</v>
      </c>
      <c r="G32" s="37" t="s">
        <v>113</v>
      </c>
      <c r="H32" s="37"/>
      <c r="I32" s="37"/>
      <c r="J32" s="37"/>
      <c r="K32" s="37"/>
      <c r="L32" s="37"/>
      <c r="M32" s="40">
        <v>43097</v>
      </c>
      <c r="N32" s="40">
        <v>43131</v>
      </c>
      <c r="O32" s="40"/>
      <c r="P32" s="40"/>
      <c r="Q32" s="31">
        <f t="shared" si="1"/>
        <v>1</v>
      </c>
      <c r="R32" s="32" t="e">
        <f t="shared" si="2"/>
        <v>#VALUE!</v>
      </c>
      <c r="S32" s="39" t="s">
        <v>113</v>
      </c>
    </row>
    <row r="33" spans="1:19" s="807" customFormat="1" ht="15" hidden="1" customHeight="1" x14ac:dyDescent="0.25">
      <c r="A33" s="811"/>
      <c r="B33" s="809">
        <v>30</v>
      </c>
      <c r="C33" s="25" t="str">
        <f t="shared" si="0"/>
        <v>OEP-091-2018</v>
      </c>
      <c r="D33" s="34" t="s">
        <v>114</v>
      </c>
      <c r="E33" s="35" t="s">
        <v>115</v>
      </c>
      <c r="F33" s="36" t="s">
        <v>116</v>
      </c>
      <c r="G33" s="814">
        <v>800000</v>
      </c>
      <c r="H33" s="814"/>
      <c r="I33" s="814"/>
      <c r="J33" s="814"/>
      <c r="K33" s="814"/>
      <c r="L33" s="814"/>
      <c r="M33" s="813">
        <v>43101</v>
      </c>
      <c r="N33" s="813">
        <v>43403</v>
      </c>
      <c r="O33" s="813"/>
      <c r="P33" s="813"/>
      <c r="Q33" s="31">
        <f t="shared" si="1"/>
        <v>9</v>
      </c>
      <c r="R33" s="32">
        <f t="shared" si="2"/>
        <v>88888.888888888891</v>
      </c>
      <c r="S33" s="815" t="s">
        <v>117</v>
      </c>
    </row>
    <row r="34" spans="1:19" s="807" customFormat="1" ht="15" hidden="1" customHeight="1" x14ac:dyDescent="0.25">
      <c r="A34" s="811"/>
      <c r="B34" s="727">
        <v>31</v>
      </c>
      <c r="C34" s="25" t="str">
        <f t="shared" si="0"/>
        <v>OEP-092-2018</v>
      </c>
      <c r="D34" s="34" t="s">
        <v>118</v>
      </c>
      <c r="E34" s="35" t="s">
        <v>119</v>
      </c>
      <c r="F34" s="36" t="s">
        <v>120</v>
      </c>
      <c r="G34" s="814">
        <v>382800</v>
      </c>
      <c r="H34" s="814"/>
      <c r="I34" s="814"/>
      <c r="J34" s="814"/>
      <c r="K34" s="814"/>
      <c r="L34" s="814"/>
      <c r="M34" s="813">
        <v>43101</v>
      </c>
      <c r="N34" s="813">
        <v>43403</v>
      </c>
      <c r="O34" s="813"/>
      <c r="P34" s="813"/>
      <c r="Q34" s="31">
        <f t="shared" si="1"/>
        <v>9</v>
      </c>
      <c r="R34" s="32">
        <f t="shared" si="2"/>
        <v>42533.333333333336</v>
      </c>
      <c r="S34" s="815" t="s">
        <v>121</v>
      </c>
    </row>
    <row r="35" spans="1:19" s="807" customFormat="1" ht="15" hidden="1" customHeight="1" x14ac:dyDescent="0.25">
      <c r="A35" s="811"/>
      <c r="B35" s="809">
        <v>32</v>
      </c>
      <c r="C35" s="25" t="str">
        <f t="shared" si="0"/>
        <v>OEP-093-2018</v>
      </c>
      <c r="D35" s="816" t="s">
        <v>122</v>
      </c>
      <c r="E35" s="833" t="s">
        <v>123</v>
      </c>
      <c r="F35" s="36" t="s">
        <v>124</v>
      </c>
      <c r="G35" s="814">
        <v>232000</v>
      </c>
      <c r="H35" s="814"/>
      <c r="I35" s="814"/>
      <c r="J35" s="814"/>
      <c r="K35" s="814"/>
      <c r="L35" s="814"/>
      <c r="M35" s="813">
        <v>43101</v>
      </c>
      <c r="N35" s="813">
        <v>43403</v>
      </c>
      <c r="O35" s="813"/>
      <c r="P35" s="813"/>
      <c r="Q35" s="31">
        <f t="shared" si="1"/>
        <v>9</v>
      </c>
      <c r="R35" s="32">
        <f t="shared" si="2"/>
        <v>25777.777777777777</v>
      </c>
      <c r="S35" s="815" t="s">
        <v>125</v>
      </c>
    </row>
    <row r="36" spans="1:19" s="807" customFormat="1" ht="15" hidden="1" customHeight="1" x14ac:dyDescent="0.25">
      <c r="A36" s="811"/>
      <c r="B36" s="812">
        <v>33</v>
      </c>
      <c r="C36" s="25" t="str">
        <f t="shared" si="0"/>
        <v>SSP-214-2018</v>
      </c>
      <c r="D36" s="34" t="s">
        <v>126</v>
      </c>
      <c r="E36" s="35" t="s">
        <v>127</v>
      </c>
      <c r="F36" s="36" t="s">
        <v>128</v>
      </c>
      <c r="G36" s="814">
        <v>12500000</v>
      </c>
      <c r="H36" s="814"/>
      <c r="I36" s="814"/>
      <c r="J36" s="814"/>
      <c r="K36" s="814"/>
      <c r="L36" s="814"/>
      <c r="M36" s="813">
        <v>43101</v>
      </c>
      <c r="N36" s="813">
        <v>43403</v>
      </c>
      <c r="O36" s="813"/>
      <c r="P36" s="813"/>
      <c r="Q36" s="31">
        <f t="shared" si="1"/>
        <v>9</v>
      </c>
      <c r="R36" s="32">
        <f t="shared" si="2"/>
        <v>1388888.888888889</v>
      </c>
      <c r="S36" s="815" t="s">
        <v>129</v>
      </c>
    </row>
    <row r="37" spans="1:19" s="807" customFormat="1" ht="15" hidden="1" customHeight="1" x14ac:dyDescent="0.25">
      <c r="A37" s="811"/>
      <c r="B37" s="727">
        <v>34</v>
      </c>
      <c r="C37" s="25" t="str">
        <f t="shared" si="0"/>
        <v>SSP-215-2018</v>
      </c>
      <c r="D37" s="34" t="s">
        <v>130</v>
      </c>
      <c r="E37" s="35" t="s">
        <v>131</v>
      </c>
      <c r="F37" s="36" t="s">
        <v>132</v>
      </c>
      <c r="G37" s="814">
        <v>66270312.799999997</v>
      </c>
      <c r="H37" s="814"/>
      <c r="I37" s="814"/>
      <c r="J37" s="814"/>
      <c r="K37" s="814"/>
      <c r="L37" s="814"/>
      <c r="M37" s="813">
        <v>43101</v>
      </c>
      <c r="N37" s="813">
        <v>43403</v>
      </c>
      <c r="O37" s="813"/>
      <c r="P37" s="813"/>
      <c r="Q37" s="31">
        <f t="shared" si="1"/>
        <v>9</v>
      </c>
      <c r="R37" s="32">
        <f t="shared" si="2"/>
        <v>7363368.0888888882</v>
      </c>
      <c r="S37" s="815">
        <v>66270312.799999997</v>
      </c>
    </row>
    <row r="38" spans="1:19" s="807" customFormat="1" ht="15" hidden="1" customHeight="1" x14ac:dyDescent="0.25">
      <c r="A38" s="811"/>
      <c r="B38" s="809">
        <v>35</v>
      </c>
      <c r="C38" s="25" t="str">
        <f t="shared" si="0"/>
        <v>SDH-507-2018</v>
      </c>
      <c r="D38" s="34" t="s">
        <v>133</v>
      </c>
      <c r="E38" s="35" t="s">
        <v>134</v>
      </c>
      <c r="F38" s="36" t="s">
        <v>135</v>
      </c>
      <c r="G38" s="37">
        <v>321360.02</v>
      </c>
      <c r="H38" s="37"/>
      <c r="I38" s="37"/>
      <c r="J38" s="37"/>
      <c r="K38" s="37"/>
      <c r="L38" s="37"/>
      <c r="M38" s="813">
        <v>43101</v>
      </c>
      <c r="N38" s="813">
        <v>43403</v>
      </c>
      <c r="O38" s="813"/>
      <c r="P38" s="813"/>
      <c r="Q38" s="31">
        <f t="shared" si="1"/>
        <v>9</v>
      </c>
      <c r="R38" s="32">
        <f t="shared" si="2"/>
        <v>35706.668888888889</v>
      </c>
      <c r="S38" s="39" t="s">
        <v>136</v>
      </c>
    </row>
    <row r="39" spans="1:19" s="807" customFormat="1" ht="15" hidden="1" customHeight="1" x14ac:dyDescent="0.25">
      <c r="A39" s="811"/>
      <c r="B39" s="727">
        <v>36</v>
      </c>
      <c r="C39" s="25" t="str">
        <f t="shared" si="0"/>
        <v>TES-156-2018</v>
      </c>
      <c r="D39" s="34" t="s">
        <v>138</v>
      </c>
      <c r="E39" s="35" t="s">
        <v>139</v>
      </c>
      <c r="F39" s="36" t="s">
        <v>140</v>
      </c>
      <c r="G39" s="37">
        <v>1254540</v>
      </c>
      <c r="H39" s="37"/>
      <c r="I39" s="37"/>
      <c r="J39" s="37"/>
      <c r="K39" s="37"/>
      <c r="L39" s="37"/>
      <c r="M39" s="40">
        <v>43103</v>
      </c>
      <c r="N39" s="40">
        <v>43254</v>
      </c>
      <c r="O39" s="40"/>
      <c r="P39" s="40"/>
      <c r="Q39" s="31">
        <f t="shared" si="1"/>
        <v>5</v>
      </c>
      <c r="R39" s="32">
        <f t="shared" si="2"/>
        <v>250908</v>
      </c>
      <c r="S39" s="39">
        <v>1254540</v>
      </c>
    </row>
    <row r="40" spans="1:19" s="807" customFormat="1" ht="15" hidden="1" customHeight="1" x14ac:dyDescent="0.25">
      <c r="A40" s="811"/>
      <c r="B40" s="809">
        <v>37</v>
      </c>
      <c r="C40" s="25" t="str">
        <f t="shared" si="0"/>
        <v>SSP-216-2018</v>
      </c>
      <c r="D40" s="34" t="s">
        <v>141</v>
      </c>
      <c r="E40" s="35" t="s">
        <v>142</v>
      </c>
      <c r="F40" s="36" t="s">
        <v>143</v>
      </c>
      <c r="G40" s="814">
        <v>6000000</v>
      </c>
      <c r="H40" s="814"/>
      <c r="I40" s="814"/>
      <c r="J40" s="814"/>
      <c r="K40" s="814"/>
      <c r="L40" s="814"/>
      <c r="M40" s="813">
        <v>43101</v>
      </c>
      <c r="N40" s="813">
        <v>43403</v>
      </c>
      <c r="O40" s="813"/>
      <c r="P40" s="813"/>
      <c r="Q40" s="31">
        <f t="shared" si="1"/>
        <v>9</v>
      </c>
      <c r="R40" s="32">
        <f t="shared" si="2"/>
        <v>666666.66666666663</v>
      </c>
      <c r="S40" s="815" t="s">
        <v>144</v>
      </c>
    </row>
    <row r="41" spans="1:19" s="807" customFormat="1" ht="15" hidden="1" customHeight="1" x14ac:dyDescent="0.25">
      <c r="A41" s="811"/>
      <c r="B41" s="727">
        <v>38</v>
      </c>
      <c r="C41" s="25" t="str">
        <f t="shared" si="0"/>
        <v>SAD-458-2018</v>
      </c>
      <c r="D41" s="34" t="s">
        <v>145</v>
      </c>
      <c r="E41" s="35" t="s">
        <v>146</v>
      </c>
      <c r="F41" s="36" t="s">
        <v>147</v>
      </c>
      <c r="G41" s="814">
        <v>6000000</v>
      </c>
      <c r="H41" s="814"/>
      <c r="I41" s="814"/>
      <c r="J41" s="814"/>
      <c r="K41" s="814"/>
      <c r="L41" s="814"/>
      <c r="M41" s="813">
        <v>43101</v>
      </c>
      <c r="N41" s="813">
        <v>43403</v>
      </c>
      <c r="O41" s="813"/>
      <c r="P41" s="813"/>
      <c r="Q41" s="31">
        <f t="shared" si="1"/>
        <v>9</v>
      </c>
      <c r="R41" s="32">
        <f t="shared" si="2"/>
        <v>666666.66666666663</v>
      </c>
      <c r="S41" s="815" t="s">
        <v>148</v>
      </c>
    </row>
    <row r="42" spans="1:19" s="807" customFormat="1" ht="15" hidden="1" customHeight="1" x14ac:dyDescent="0.25">
      <c r="A42" s="811"/>
      <c r="B42" s="809">
        <v>39</v>
      </c>
      <c r="C42" s="25" t="str">
        <f t="shared" si="0"/>
        <v>SDH-508-2018</v>
      </c>
      <c r="D42" s="34" t="s">
        <v>149</v>
      </c>
      <c r="E42" s="35" t="s">
        <v>150</v>
      </c>
      <c r="F42" s="36" t="s">
        <v>151</v>
      </c>
      <c r="G42" s="37">
        <v>391416.48</v>
      </c>
      <c r="H42" s="37"/>
      <c r="I42" s="37"/>
      <c r="J42" s="37"/>
      <c r="K42" s="37"/>
      <c r="L42" s="37"/>
      <c r="M42" s="813">
        <v>43101</v>
      </c>
      <c r="N42" s="813">
        <v>43403</v>
      </c>
      <c r="O42" s="813"/>
      <c r="P42" s="813"/>
      <c r="Q42" s="31">
        <f t="shared" si="1"/>
        <v>9</v>
      </c>
      <c r="R42" s="32">
        <f t="shared" si="2"/>
        <v>43490.720000000001</v>
      </c>
      <c r="S42" s="39" t="s">
        <v>152</v>
      </c>
    </row>
    <row r="43" spans="1:19" s="807" customFormat="1" ht="15" hidden="1" customHeight="1" x14ac:dyDescent="0.25">
      <c r="A43" s="811"/>
      <c r="B43" s="727">
        <v>40</v>
      </c>
      <c r="C43" s="25" t="str">
        <f t="shared" si="0"/>
        <v>SSP-217-2018</v>
      </c>
      <c r="D43" s="34" t="s">
        <v>153</v>
      </c>
      <c r="E43" s="35" t="s">
        <v>154</v>
      </c>
      <c r="F43" s="36" t="s">
        <v>155</v>
      </c>
      <c r="G43" s="814">
        <v>34100000</v>
      </c>
      <c r="H43" s="814"/>
      <c r="I43" s="814"/>
      <c r="J43" s="814"/>
      <c r="K43" s="814"/>
      <c r="L43" s="814"/>
      <c r="M43" s="813">
        <v>43101</v>
      </c>
      <c r="N43" s="813">
        <v>43403</v>
      </c>
      <c r="O43" s="813"/>
      <c r="P43" s="813"/>
      <c r="Q43" s="31">
        <f t="shared" si="1"/>
        <v>9</v>
      </c>
      <c r="R43" s="32">
        <f t="shared" si="2"/>
        <v>3788888.888888889</v>
      </c>
      <c r="S43" s="815" t="s">
        <v>156</v>
      </c>
    </row>
    <row r="44" spans="1:19" s="807" customFormat="1" ht="15" hidden="1" customHeight="1" x14ac:dyDescent="0.25">
      <c r="A44" s="811"/>
      <c r="B44" s="727">
        <v>41</v>
      </c>
      <c r="C44" s="25" t="str">
        <f t="shared" si="0"/>
        <v>SAD-459-2018</v>
      </c>
      <c r="D44" s="34" t="s">
        <v>157</v>
      </c>
      <c r="E44" s="35" t="s">
        <v>158</v>
      </c>
      <c r="F44" s="36" t="s">
        <v>159</v>
      </c>
      <c r="G44" s="814">
        <v>6000000</v>
      </c>
      <c r="H44" s="814"/>
      <c r="I44" s="814"/>
      <c r="J44" s="814"/>
      <c r="K44" s="814"/>
      <c r="L44" s="814"/>
      <c r="M44" s="813">
        <v>43101</v>
      </c>
      <c r="N44" s="813">
        <v>43403</v>
      </c>
      <c r="O44" s="813"/>
      <c r="P44" s="813"/>
      <c r="Q44" s="31">
        <f t="shared" si="1"/>
        <v>9</v>
      </c>
      <c r="R44" s="32">
        <f t="shared" si="2"/>
        <v>666666.66666666663</v>
      </c>
      <c r="S44" s="815" t="s">
        <v>148</v>
      </c>
    </row>
    <row r="45" spans="1:19" s="807" customFormat="1" ht="15" hidden="1" customHeight="1" x14ac:dyDescent="0.25">
      <c r="A45" s="811"/>
      <c r="B45" s="809">
        <v>42</v>
      </c>
      <c r="C45" s="25" t="str">
        <f t="shared" si="0"/>
        <v>SDH-509-2018</v>
      </c>
      <c r="D45" s="34" t="s">
        <v>160</v>
      </c>
      <c r="E45" s="35" t="s">
        <v>161</v>
      </c>
      <c r="F45" s="36" t="s">
        <v>162</v>
      </c>
      <c r="G45" s="37">
        <v>338334.53</v>
      </c>
      <c r="H45" s="37"/>
      <c r="I45" s="37"/>
      <c r="J45" s="37"/>
      <c r="K45" s="37"/>
      <c r="L45" s="37"/>
      <c r="M45" s="40">
        <v>43101</v>
      </c>
      <c r="N45" s="40">
        <v>43403</v>
      </c>
      <c r="O45" s="40"/>
      <c r="P45" s="40"/>
      <c r="Q45" s="31">
        <f t="shared" si="1"/>
        <v>9</v>
      </c>
      <c r="R45" s="32">
        <f t="shared" si="2"/>
        <v>37592.72555555556</v>
      </c>
      <c r="S45" s="39" t="s">
        <v>163</v>
      </c>
    </row>
    <row r="46" spans="1:19" s="807" customFormat="1" ht="15" hidden="1" customHeight="1" x14ac:dyDescent="0.25">
      <c r="A46" s="811"/>
      <c r="B46" s="727">
        <v>43</v>
      </c>
      <c r="C46" s="25" t="str">
        <f t="shared" si="0"/>
        <v>SDH-510-2018</v>
      </c>
      <c r="D46" s="34" t="s">
        <v>164</v>
      </c>
      <c r="E46" s="35" t="s">
        <v>165</v>
      </c>
      <c r="F46" s="36" t="s">
        <v>166</v>
      </c>
      <c r="G46" s="37">
        <v>292437.62</v>
      </c>
      <c r="H46" s="37"/>
      <c r="I46" s="37"/>
      <c r="J46" s="37"/>
      <c r="K46" s="37"/>
      <c r="L46" s="37"/>
      <c r="M46" s="40">
        <v>43101</v>
      </c>
      <c r="N46" s="40">
        <v>43403</v>
      </c>
      <c r="O46" s="40"/>
      <c r="P46" s="40"/>
      <c r="Q46" s="31">
        <f t="shared" si="1"/>
        <v>9</v>
      </c>
      <c r="R46" s="32">
        <f t="shared" si="2"/>
        <v>32493.068888888887</v>
      </c>
      <c r="S46" s="39" t="s">
        <v>167</v>
      </c>
    </row>
    <row r="47" spans="1:19" s="807" customFormat="1" ht="15" hidden="1" customHeight="1" x14ac:dyDescent="0.25">
      <c r="A47" s="811"/>
      <c r="B47" s="809">
        <v>44</v>
      </c>
      <c r="C47" s="25" t="str">
        <f t="shared" si="0"/>
        <v>SSP-219-2018</v>
      </c>
      <c r="D47" s="816" t="s">
        <v>168</v>
      </c>
      <c r="E47" s="833" t="s">
        <v>169</v>
      </c>
      <c r="F47" s="36" t="s">
        <v>170</v>
      </c>
      <c r="G47" s="814">
        <v>4706236</v>
      </c>
      <c r="H47" s="814"/>
      <c r="I47" s="814"/>
      <c r="J47" s="814"/>
      <c r="K47" s="814"/>
      <c r="L47" s="814"/>
      <c r="M47" s="40">
        <v>43101</v>
      </c>
      <c r="N47" s="40">
        <v>43403</v>
      </c>
      <c r="O47" s="40"/>
      <c r="P47" s="40"/>
      <c r="Q47" s="31">
        <f t="shared" si="1"/>
        <v>9</v>
      </c>
      <c r="R47" s="32">
        <f t="shared" si="2"/>
        <v>522915.11111111112</v>
      </c>
      <c r="S47" s="815">
        <v>4706236</v>
      </c>
    </row>
    <row r="48" spans="1:19" s="807" customFormat="1" ht="15" hidden="1" customHeight="1" x14ac:dyDescent="0.25">
      <c r="A48" s="811"/>
      <c r="B48" s="812">
        <v>45</v>
      </c>
      <c r="C48" s="25" t="str">
        <f t="shared" si="0"/>
        <v>SSP-218-2018</v>
      </c>
      <c r="D48" s="34" t="s">
        <v>171</v>
      </c>
      <c r="E48" s="35" t="s">
        <v>172</v>
      </c>
      <c r="F48" s="36" t="s">
        <v>173</v>
      </c>
      <c r="G48" s="814">
        <v>9952800</v>
      </c>
      <c r="H48" s="814"/>
      <c r="I48" s="814"/>
      <c r="J48" s="814"/>
      <c r="K48" s="814"/>
      <c r="L48" s="814"/>
      <c r="M48" s="40">
        <v>43101</v>
      </c>
      <c r="N48" s="40">
        <v>43403</v>
      </c>
      <c r="O48" s="40"/>
      <c r="P48" s="40"/>
      <c r="Q48" s="31">
        <f t="shared" si="1"/>
        <v>9</v>
      </c>
      <c r="R48" s="32">
        <f t="shared" si="2"/>
        <v>1105866.6666666667</v>
      </c>
      <c r="S48" s="815">
        <v>9952800</v>
      </c>
    </row>
    <row r="49" spans="1:19" s="807" customFormat="1" ht="15" hidden="1" customHeight="1" x14ac:dyDescent="0.25">
      <c r="A49" s="811"/>
      <c r="B49" s="727">
        <v>46</v>
      </c>
      <c r="C49" s="25" t="str">
        <f t="shared" si="0"/>
        <v>SSP-220-2018</v>
      </c>
      <c r="D49" s="34" t="s">
        <v>174</v>
      </c>
      <c r="E49" s="35" t="s">
        <v>175</v>
      </c>
      <c r="F49" s="36" t="s">
        <v>176</v>
      </c>
      <c r="G49" s="814">
        <v>17000000</v>
      </c>
      <c r="H49" s="814"/>
      <c r="I49" s="814"/>
      <c r="J49" s="814"/>
      <c r="K49" s="814"/>
      <c r="L49" s="814"/>
      <c r="M49" s="40">
        <v>43101</v>
      </c>
      <c r="N49" s="40">
        <v>43403</v>
      </c>
      <c r="O49" s="40"/>
      <c r="P49" s="40"/>
      <c r="Q49" s="31">
        <f t="shared" si="1"/>
        <v>9</v>
      </c>
      <c r="R49" s="32">
        <f t="shared" si="2"/>
        <v>1888888.888888889</v>
      </c>
      <c r="S49" s="815" t="s">
        <v>177</v>
      </c>
    </row>
    <row r="50" spans="1:19" s="807" customFormat="1" ht="15" hidden="1" customHeight="1" x14ac:dyDescent="0.25">
      <c r="A50" s="811"/>
      <c r="B50" s="809">
        <v>47</v>
      </c>
      <c r="C50" s="25" t="str">
        <f t="shared" si="0"/>
        <v>OEP-094-2018</v>
      </c>
      <c r="D50" s="34" t="s">
        <v>178</v>
      </c>
      <c r="E50" s="35" t="s">
        <v>179</v>
      </c>
      <c r="F50" s="36" t="s">
        <v>180</v>
      </c>
      <c r="G50" s="814">
        <v>380000</v>
      </c>
      <c r="H50" s="814"/>
      <c r="I50" s="814"/>
      <c r="J50" s="814"/>
      <c r="K50" s="814"/>
      <c r="L50" s="814"/>
      <c r="M50" s="40">
        <v>43101</v>
      </c>
      <c r="N50" s="40">
        <v>43403</v>
      </c>
      <c r="O50" s="40"/>
      <c r="P50" s="40"/>
      <c r="Q50" s="31">
        <f t="shared" si="1"/>
        <v>9</v>
      </c>
      <c r="R50" s="32">
        <f t="shared" si="2"/>
        <v>42222.222222222219</v>
      </c>
      <c r="S50" s="815">
        <v>380000</v>
      </c>
    </row>
    <row r="51" spans="1:19" s="807" customFormat="1" ht="15" hidden="1" customHeight="1" x14ac:dyDescent="0.25">
      <c r="B51" s="727">
        <v>48</v>
      </c>
      <c r="C51" s="25" t="str">
        <f t="shared" si="0"/>
        <v>OEP-095-2018</v>
      </c>
      <c r="D51" s="34" t="s">
        <v>181</v>
      </c>
      <c r="E51" s="35" t="s">
        <v>182</v>
      </c>
      <c r="F51" s="36" t="s">
        <v>180</v>
      </c>
      <c r="G51" s="814">
        <v>380000</v>
      </c>
      <c r="H51" s="814"/>
      <c r="I51" s="814"/>
      <c r="J51" s="814"/>
      <c r="K51" s="814"/>
      <c r="L51" s="814"/>
      <c r="M51" s="40">
        <v>43101</v>
      </c>
      <c r="N51" s="40">
        <v>43403</v>
      </c>
      <c r="O51" s="40"/>
      <c r="P51" s="40"/>
      <c r="Q51" s="31">
        <f t="shared" si="1"/>
        <v>9</v>
      </c>
      <c r="R51" s="32">
        <f t="shared" si="2"/>
        <v>42222.222222222219</v>
      </c>
      <c r="S51" s="815">
        <v>380000</v>
      </c>
    </row>
    <row r="52" spans="1:19" s="807" customFormat="1" ht="15" hidden="1" customHeight="1" x14ac:dyDescent="0.25">
      <c r="B52" s="809">
        <v>49</v>
      </c>
      <c r="C52" s="25" t="str">
        <f t="shared" si="0"/>
        <v>OEP-096-2018</v>
      </c>
      <c r="D52" s="34" t="s">
        <v>183</v>
      </c>
      <c r="E52" s="35" t="s">
        <v>184</v>
      </c>
      <c r="F52" s="36" t="s">
        <v>185</v>
      </c>
      <c r="G52" s="814">
        <v>232000</v>
      </c>
      <c r="H52" s="814"/>
      <c r="I52" s="814"/>
      <c r="J52" s="814"/>
      <c r="K52" s="814"/>
      <c r="L52" s="814"/>
      <c r="M52" s="40">
        <v>43101</v>
      </c>
      <c r="N52" s="40">
        <v>43403</v>
      </c>
      <c r="O52" s="40"/>
      <c r="P52" s="40"/>
      <c r="Q52" s="31">
        <f t="shared" si="1"/>
        <v>9</v>
      </c>
      <c r="R52" s="32">
        <f t="shared" si="2"/>
        <v>25777.777777777777</v>
      </c>
      <c r="S52" s="815">
        <v>232000</v>
      </c>
    </row>
    <row r="53" spans="1:19" s="807" customFormat="1" ht="15" hidden="1" customHeight="1" x14ac:dyDescent="0.25">
      <c r="B53" s="727">
        <v>50</v>
      </c>
      <c r="C53" s="25" t="str">
        <f t="shared" si="0"/>
        <v>OEP-097-2018</v>
      </c>
      <c r="D53" s="34" t="s">
        <v>186</v>
      </c>
      <c r="E53" s="35" t="s">
        <v>187</v>
      </c>
      <c r="F53" s="36" t="s">
        <v>188</v>
      </c>
      <c r="G53" s="814">
        <v>380000</v>
      </c>
      <c r="H53" s="814"/>
      <c r="I53" s="814"/>
      <c r="J53" s="814"/>
      <c r="K53" s="814"/>
      <c r="L53" s="814"/>
      <c r="M53" s="40">
        <v>43101</v>
      </c>
      <c r="N53" s="40">
        <v>43403</v>
      </c>
      <c r="O53" s="40"/>
      <c r="P53" s="40"/>
      <c r="Q53" s="31">
        <f t="shared" si="1"/>
        <v>9</v>
      </c>
      <c r="R53" s="32">
        <f t="shared" si="2"/>
        <v>42222.222222222219</v>
      </c>
      <c r="S53" s="815">
        <v>380000</v>
      </c>
    </row>
    <row r="54" spans="1:19" s="807" customFormat="1" ht="15" hidden="1" customHeight="1" x14ac:dyDescent="0.25">
      <c r="B54" s="809">
        <v>51</v>
      </c>
      <c r="C54" s="25" t="str">
        <f t="shared" si="0"/>
        <v>SAD-460-2018</v>
      </c>
      <c r="D54" s="34" t="s">
        <v>189</v>
      </c>
      <c r="E54" s="35" t="s">
        <v>190</v>
      </c>
      <c r="F54" s="36" t="s">
        <v>191</v>
      </c>
      <c r="G54" s="814">
        <v>18000000</v>
      </c>
      <c r="H54" s="814"/>
      <c r="I54" s="814" t="str">
        <f>MID(O54,1,6)</f>
        <v>254001</v>
      </c>
      <c r="J54" s="814" t="s">
        <v>2993</v>
      </c>
      <c r="K54" s="814"/>
      <c r="L54" s="814"/>
      <c r="M54" s="40">
        <v>43101</v>
      </c>
      <c r="N54" s="40">
        <v>43403</v>
      </c>
      <c r="O54" s="40" t="s">
        <v>2559</v>
      </c>
      <c r="P54" s="40"/>
      <c r="Q54" s="31">
        <f t="shared" si="1"/>
        <v>9</v>
      </c>
      <c r="R54" s="32">
        <f t="shared" si="2"/>
        <v>2000000</v>
      </c>
      <c r="S54" s="815" t="s">
        <v>192</v>
      </c>
    </row>
    <row r="55" spans="1:19" s="821" customFormat="1" ht="15" hidden="1" customHeight="1" x14ac:dyDescent="0.25">
      <c r="B55" s="405">
        <v>52</v>
      </c>
      <c r="C55" s="406" t="str">
        <f t="shared" si="0"/>
        <v>SOP-744-2017</v>
      </c>
      <c r="D55" s="409" t="s">
        <v>193</v>
      </c>
      <c r="E55" s="410" t="s">
        <v>194</v>
      </c>
      <c r="F55" s="411" t="s">
        <v>195</v>
      </c>
      <c r="G55" s="412">
        <v>1672806.1</v>
      </c>
      <c r="H55" s="412"/>
      <c r="I55" s="412"/>
      <c r="J55" s="412"/>
      <c r="K55" s="412"/>
      <c r="L55" s="412"/>
      <c r="M55" s="413" t="s">
        <v>14</v>
      </c>
      <c r="N55" s="413" t="s">
        <v>196</v>
      </c>
      <c r="O55" s="413"/>
      <c r="P55" s="413"/>
      <c r="Q55" s="407" t="e">
        <f t="shared" si="1"/>
        <v>#VALUE!</v>
      </c>
      <c r="R55" s="408" t="e">
        <f t="shared" si="2"/>
        <v>#VALUE!</v>
      </c>
      <c r="S55" s="834" t="s">
        <v>2537</v>
      </c>
    </row>
    <row r="56" spans="1:19" s="821" customFormat="1" ht="15" hidden="1" customHeight="1" x14ac:dyDescent="0.25">
      <c r="B56" s="405">
        <v>53</v>
      </c>
      <c r="C56" s="406" t="str">
        <f t="shared" si="0"/>
        <v>SOP-735-2017</v>
      </c>
      <c r="D56" s="409" t="s">
        <v>198</v>
      </c>
      <c r="E56" s="410" t="s">
        <v>199</v>
      </c>
      <c r="F56" s="411" t="s">
        <v>200</v>
      </c>
      <c r="G56" s="412">
        <v>12424999.99</v>
      </c>
      <c r="H56" s="412"/>
      <c r="I56" s="412"/>
      <c r="J56" s="412"/>
      <c r="K56" s="412"/>
      <c r="L56" s="412"/>
      <c r="M56" s="413" t="s">
        <v>14</v>
      </c>
      <c r="N56" s="413" t="s">
        <v>196</v>
      </c>
      <c r="O56" s="413"/>
      <c r="P56" s="413"/>
      <c r="Q56" s="407" t="e">
        <f t="shared" si="1"/>
        <v>#VALUE!</v>
      </c>
      <c r="R56" s="408" t="e">
        <f t="shared" si="2"/>
        <v>#VALUE!</v>
      </c>
      <c r="S56" s="834" t="s">
        <v>201</v>
      </c>
    </row>
    <row r="57" spans="1:19" s="821" customFormat="1" ht="15" hidden="1" customHeight="1" x14ac:dyDescent="0.25">
      <c r="B57" s="831">
        <v>54</v>
      </c>
      <c r="C57" s="406" t="str">
        <f t="shared" si="0"/>
        <v>SOP-736-2017</v>
      </c>
      <c r="D57" s="409" t="s">
        <v>202</v>
      </c>
      <c r="E57" s="410" t="s">
        <v>203</v>
      </c>
      <c r="F57" s="411" t="s">
        <v>204</v>
      </c>
      <c r="G57" s="412">
        <v>12424805.359999999</v>
      </c>
      <c r="H57" s="412"/>
      <c r="I57" s="412"/>
      <c r="J57" s="412"/>
      <c r="K57" s="412"/>
      <c r="L57" s="412"/>
      <c r="M57" s="413" t="s">
        <v>14</v>
      </c>
      <c r="N57" s="413" t="s">
        <v>196</v>
      </c>
      <c r="O57" s="413"/>
      <c r="P57" s="413"/>
      <c r="Q57" s="407" t="e">
        <f t="shared" si="1"/>
        <v>#VALUE!</v>
      </c>
      <c r="R57" s="408" t="e">
        <f t="shared" si="2"/>
        <v>#VALUE!</v>
      </c>
      <c r="S57" s="834" t="s">
        <v>205</v>
      </c>
    </row>
    <row r="58" spans="1:19" s="821" customFormat="1" ht="15" hidden="1" customHeight="1" x14ac:dyDescent="0.25">
      <c r="B58" s="405">
        <v>55</v>
      </c>
      <c r="C58" s="406" t="str">
        <f t="shared" si="0"/>
        <v>SOP-737-2017</v>
      </c>
      <c r="D58" s="409" t="s">
        <v>206</v>
      </c>
      <c r="E58" s="410" t="s">
        <v>207</v>
      </c>
      <c r="F58" s="411" t="s">
        <v>208</v>
      </c>
      <c r="G58" s="412">
        <v>7639946.4500000002</v>
      </c>
      <c r="H58" s="412"/>
      <c r="I58" s="412"/>
      <c r="J58" s="412"/>
      <c r="K58" s="412"/>
      <c r="L58" s="412"/>
      <c r="M58" s="413" t="s">
        <v>14</v>
      </c>
      <c r="N58" s="413" t="s">
        <v>196</v>
      </c>
      <c r="O58" s="413"/>
      <c r="P58" s="413"/>
      <c r="Q58" s="407" t="e">
        <f t="shared" si="1"/>
        <v>#VALUE!</v>
      </c>
      <c r="R58" s="408" t="e">
        <f t="shared" si="2"/>
        <v>#VALUE!</v>
      </c>
      <c r="S58" s="834" t="s">
        <v>209</v>
      </c>
    </row>
    <row r="59" spans="1:19" s="821" customFormat="1" ht="15" hidden="1" customHeight="1" x14ac:dyDescent="0.25">
      <c r="B59" s="831">
        <v>56</v>
      </c>
      <c r="C59" s="406" t="str">
        <f t="shared" si="0"/>
        <v>SOP-753-2017</v>
      </c>
      <c r="D59" s="409" t="s">
        <v>210</v>
      </c>
      <c r="E59" s="410" t="s">
        <v>211</v>
      </c>
      <c r="F59" s="411" t="s">
        <v>212</v>
      </c>
      <c r="G59" s="412">
        <v>38000000</v>
      </c>
      <c r="H59" s="412"/>
      <c r="I59" s="412"/>
      <c r="J59" s="412"/>
      <c r="K59" s="412"/>
      <c r="L59" s="412"/>
      <c r="M59" s="413" t="s">
        <v>14</v>
      </c>
      <c r="N59" s="413" t="s">
        <v>196</v>
      </c>
      <c r="O59" s="413"/>
      <c r="P59" s="413"/>
      <c r="Q59" s="407" t="e">
        <f t="shared" si="1"/>
        <v>#VALUE!</v>
      </c>
      <c r="R59" s="408" t="e">
        <f t="shared" si="2"/>
        <v>#VALUE!</v>
      </c>
      <c r="S59" s="834" t="s">
        <v>213</v>
      </c>
    </row>
    <row r="60" spans="1:19" s="821" customFormat="1" ht="15" hidden="1" customHeight="1" x14ac:dyDescent="0.25">
      <c r="B60" s="823">
        <v>57</v>
      </c>
      <c r="C60" s="406" t="str">
        <f t="shared" si="0"/>
        <v>SOP-762-2017</v>
      </c>
      <c r="D60" s="409" t="s">
        <v>214</v>
      </c>
      <c r="E60" s="410" t="s">
        <v>215</v>
      </c>
      <c r="F60" s="411" t="s">
        <v>216</v>
      </c>
      <c r="G60" s="412">
        <v>1488134.49</v>
      </c>
      <c r="H60" s="412"/>
      <c r="I60" s="412"/>
      <c r="J60" s="412"/>
      <c r="K60" s="412"/>
      <c r="L60" s="412"/>
      <c r="M60" s="413" t="s">
        <v>197</v>
      </c>
      <c r="N60" s="413" t="s">
        <v>54</v>
      </c>
      <c r="O60" s="413"/>
      <c r="P60" s="413"/>
      <c r="Q60" s="407" t="e">
        <f t="shared" si="1"/>
        <v>#VALUE!</v>
      </c>
      <c r="R60" s="408" t="e">
        <f t="shared" si="2"/>
        <v>#VALUE!</v>
      </c>
      <c r="S60" s="834" t="s">
        <v>217</v>
      </c>
    </row>
    <row r="61" spans="1:19" s="821" customFormat="1" ht="15" hidden="1" customHeight="1" x14ac:dyDescent="0.25">
      <c r="B61" s="405">
        <v>58</v>
      </c>
      <c r="C61" s="406" t="str">
        <f t="shared" si="0"/>
        <v>SOP-745-2017</v>
      </c>
      <c r="D61" s="409" t="s">
        <v>218</v>
      </c>
      <c r="E61" s="410" t="s">
        <v>194</v>
      </c>
      <c r="F61" s="411" t="s">
        <v>219</v>
      </c>
      <c r="G61" s="412">
        <v>1228391.3999999999</v>
      </c>
      <c r="H61" s="412"/>
      <c r="I61" s="412"/>
      <c r="J61" s="412"/>
      <c r="K61" s="412"/>
      <c r="L61" s="412"/>
      <c r="M61" s="413" t="s">
        <v>197</v>
      </c>
      <c r="N61" s="413" t="s">
        <v>54</v>
      </c>
      <c r="O61" s="413"/>
      <c r="P61" s="413"/>
      <c r="Q61" s="407" t="e">
        <f t="shared" si="1"/>
        <v>#VALUE!</v>
      </c>
      <c r="R61" s="408" t="e">
        <f t="shared" si="2"/>
        <v>#VALUE!</v>
      </c>
      <c r="S61" s="834" t="s">
        <v>220</v>
      </c>
    </row>
    <row r="62" spans="1:19" s="821" customFormat="1" ht="15" hidden="1" customHeight="1" x14ac:dyDescent="0.25">
      <c r="B62" s="831">
        <v>59</v>
      </c>
      <c r="C62" s="406" t="str">
        <f t="shared" si="0"/>
        <v>SOP-759-2017</v>
      </c>
      <c r="D62" s="409" t="s">
        <v>221</v>
      </c>
      <c r="E62" s="410" t="s">
        <v>222</v>
      </c>
      <c r="F62" s="411" t="s">
        <v>223</v>
      </c>
      <c r="G62" s="412">
        <v>4703083.4800000004</v>
      </c>
      <c r="H62" s="412"/>
      <c r="I62" s="412"/>
      <c r="J62" s="412"/>
      <c r="K62" s="412"/>
      <c r="L62" s="412"/>
      <c r="M62" s="413" t="s">
        <v>197</v>
      </c>
      <c r="N62" s="413" t="s">
        <v>54</v>
      </c>
      <c r="O62" s="413"/>
      <c r="P62" s="413"/>
      <c r="Q62" s="407" t="e">
        <f t="shared" si="1"/>
        <v>#VALUE!</v>
      </c>
      <c r="R62" s="408" t="e">
        <f t="shared" si="2"/>
        <v>#VALUE!</v>
      </c>
      <c r="S62" s="834" t="s">
        <v>224</v>
      </c>
    </row>
    <row r="63" spans="1:19" s="821" customFormat="1" ht="15" hidden="1" customHeight="1" x14ac:dyDescent="0.25">
      <c r="B63" s="405">
        <v>60</v>
      </c>
      <c r="C63" s="406" t="str">
        <f t="shared" si="0"/>
        <v>SOP-750-2017</v>
      </c>
      <c r="D63" s="409" t="s">
        <v>225</v>
      </c>
      <c r="E63" s="410" t="s">
        <v>226</v>
      </c>
      <c r="F63" s="411" t="s">
        <v>227</v>
      </c>
      <c r="G63" s="412">
        <v>3844314.2</v>
      </c>
      <c r="H63" s="412"/>
      <c r="I63" s="412"/>
      <c r="J63" s="412"/>
      <c r="K63" s="412"/>
      <c r="L63" s="412"/>
      <c r="M63" s="413" t="s">
        <v>197</v>
      </c>
      <c r="N63" s="413" t="s">
        <v>54</v>
      </c>
      <c r="O63" s="413"/>
      <c r="P63" s="413"/>
      <c r="Q63" s="407" t="e">
        <f t="shared" si="1"/>
        <v>#VALUE!</v>
      </c>
      <c r="R63" s="408" t="e">
        <f t="shared" si="2"/>
        <v>#VALUE!</v>
      </c>
      <c r="S63" s="834" t="s">
        <v>228</v>
      </c>
    </row>
    <row r="64" spans="1:19" s="807" customFormat="1" ht="15" hidden="1" customHeight="1" x14ac:dyDescent="0.25">
      <c r="B64" s="835">
        <v>61</v>
      </c>
      <c r="C64" s="25" t="str">
        <f t="shared" si="0"/>
        <v>SCO-004-2018</v>
      </c>
      <c r="D64" s="34" t="s">
        <v>229</v>
      </c>
      <c r="E64" s="35" t="s">
        <v>230</v>
      </c>
      <c r="F64" s="36" t="s">
        <v>231</v>
      </c>
      <c r="G64" s="37">
        <v>9280000</v>
      </c>
      <c r="H64" s="37"/>
      <c r="I64" s="37"/>
      <c r="J64" s="37"/>
      <c r="K64" s="37"/>
      <c r="L64" s="37"/>
      <c r="M64" s="40">
        <v>43091</v>
      </c>
      <c r="N64" s="40">
        <v>43404</v>
      </c>
      <c r="O64" s="40"/>
      <c r="P64" s="40"/>
      <c r="Q64" s="31">
        <f t="shared" si="1"/>
        <v>10</v>
      </c>
      <c r="R64" s="32">
        <f t="shared" si="2"/>
        <v>928000</v>
      </c>
      <c r="S64" s="39" t="s">
        <v>232</v>
      </c>
    </row>
    <row r="65" spans="2:19" s="807" customFormat="1" ht="15" hidden="1" customHeight="1" x14ac:dyDescent="0.25">
      <c r="B65" s="728">
        <v>62</v>
      </c>
      <c r="C65" s="25" t="str">
        <f t="shared" si="0"/>
        <v>SCO-005-2018</v>
      </c>
      <c r="D65" s="34" t="s">
        <v>233</v>
      </c>
      <c r="E65" s="35" t="s">
        <v>234</v>
      </c>
      <c r="F65" s="36" t="s">
        <v>235</v>
      </c>
      <c r="G65" s="37">
        <v>2093800</v>
      </c>
      <c r="H65" s="37"/>
      <c r="I65" s="37"/>
      <c r="J65" s="37"/>
      <c r="K65" s="37"/>
      <c r="L65" s="37"/>
      <c r="M65" s="40">
        <v>43084</v>
      </c>
      <c r="N65" s="38" t="s">
        <v>237</v>
      </c>
      <c r="O65" s="38"/>
      <c r="P65" s="38"/>
      <c r="Q65" s="31" t="e">
        <f t="shared" si="1"/>
        <v>#VALUE!</v>
      </c>
      <c r="R65" s="32" t="e">
        <f t="shared" si="2"/>
        <v>#VALUE!</v>
      </c>
      <c r="S65" s="39" t="s">
        <v>236</v>
      </c>
    </row>
    <row r="66" spans="2:19" s="807" customFormat="1" ht="15" hidden="1" customHeight="1" x14ac:dyDescent="0.25">
      <c r="B66" s="809">
        <v>63</v>
      </c>
      <c r="C66" s="25" t="str">
        <f t="shared" si="0"/>
        <v>OEP-063-2017</v>
      </c>
      <c r="D66" s="34" t="s">
        <v>238</v>
      </c>
      <c r="E66" s="35" t="s">
        <v>239</v>
      </c>
      <c r="F66" s="36" t="s">
        <v>240</v>
      </c>
      <c r="G66" s="37">
        <v>361800</v>
      </c>
      <c r="H66" s="37"/>
      <c r="I66" s="37"/>
      <c r="J66" s="37"/>
      <c r="K66" s="37"/>
      <c r="L66" s="37"/>
      <c r="M66" s="38" t="s">
        <v>197</v>
      </c>
      <c r="N66" s="38" t="s">
        <v>54</v>
      </c>
      <c r="O66" s="38"/>
      <c r="P66" s="38"/>
      <c r="Q66" s="31" t="e">
        <f t="shared" si="1"/>
        <v>#VALUE!</v>
      </c>
      <c r="R66" s="32" t="e">
        <f t="shared" si="2"/>
        <v>#VALUE!</v>
      </c>
      <c r="S66" s="39" t="s">
        <v>241</v>
      </c>
    </row>
    <row r="67" spans="2:19" s="807" customFormat="1" ht="15" hidden="1" customHeight="1" x14ac:dyDescent="0.25">
      <c r="B67" s="727">
        <v>64</v>
      </c>
      <c r="C67" s="25" t="str">
        <f t="shared" si="0"/>
        <v>OEP-098-2018</v>
      </c>
      <c r="D67" s="34" t="s">
        <v>242</v>
      </c>
      <c r="E67" s="35" t="s">
        <v>243</v>
      </c>
      <c r="F67" s="36" t="s">
        <v>244</v>
      </c>
      <c r="G67" s="814">
        <v>348000</v>
      </c>
      <c r="H67" s="814"/>
      <c r="I67" s="814"/>
      <c r="J67" s="814"/>
      <c r="K67" s="814"/>
      <c r="L67" s="814"/>
      <c r="M67" s="40">
        <v>43101</v>
      </c>
      <c r="N67" s="40">
        <v>43403</v>
      </c>
      <c r="O67" s="40"/>
      <c r="P67" s="40"/>
      <c r="Q67" s="31">
        <f t="shared" si="1"/>
        <v>9</v>
      </c>
      <c r="R67" s="32">
        <f t="shared" si="2"/>
        <v>38666.666666666664</v>
      </c>
      <c r="S67" s="815" t="s">
        <v>245</v>
      </c>
    </row>
    <row r="68" spans="2:19" s="807" customFormat="1" ht="15" hidden="1" customHeight="1" x14ac:dyDescent="0.25">
      <c r="B68" s="727">
        <v>65</v>
      </c>
      <c r="C68" s="25" t="str">
        <f t="shared" ref="C68:C132" si="3">MID(D68,1,12)</f>
        <v>OEP-099-2018</v>
      </c>
      <c r="D68" s="34" t="s">
        <v>246</v>
      </c>
      <c r="E68" s="35" t="s">
        <v>247</v>
      </c>
      <c r="F68" s="36" t="s">
        <v>248</v>
      </c>
      <c r="G68" s="814">
        <v>1750000</v>
      </c>
      <c r="H68" s="814"/>
      <c r="I68" s="814"/>
      <c r="J68" s="814"/>
      <c r="K68" s="814"/>
      <c r="L68" s="814"/>
      <c r="M68" s="40">
        <v>43101</v>
      </c>
      <c r="N68" s="40">
        <v>43403</v>
      </c>
      <c r="O68" s="40"/>
      <c r="P68" s="40"/>
      <c r="Q68" s="31">
        <f t="shared" ref="Q68:Q132" si="4">DATEDIF(M68,N68,"m")</f>
        <v>9</v>
      </c>
      <c r="R68" s="32">
        <f t="shared" ref="R68:R132" si="5">G68/Q68</f>
        <v>194444.44444444444</v>
      </c>
      <c r="S68" s="815" t="s">
        <v>249</v>
      </c>
    </row>
    <row r="69" spans="2:19" s="821" customFormat="1" ht="15" hidden="1" customHeight="1" x14ac:dyDescent="0.25">
      <c r="B69" s="831">
        <v>66</v>
      </c>
      <c r="C69" s="406" t="str">
        <f t="shared" si="3"/>
        <v>SOP-723-2016</v>
      </c>
      <c r="D69" s="409" t="s">
        <v>250</v>
      </c>
      <c r="E69" s="410" t="s">
        <v>251</v>
      </c>
      <c r="F69" s="411" t="s">
        <v>252</v>
      </c>
      <c r="G69" s="412" t="s">
        <v>254</v>
      </c>
      <c r="H69" s="412"/>
      <c r="I69" s="412"/>
      <c r="J69" s="412"/>
      <c r="K69" s="412"/>
      <c r="L69" s="412"/>
      <c r="M69" s="413" t="s">
        <v>197</v>
      </c>
      <c r="N69" s="413" t="s">
        <v>54</v>
      </c>
      <c r="O69" s="413"/>
      <c r="P69" s="413"/>
      <c r="Q69" s="407" t="e">
        <f t="shared" si="4"/>
        <v>#VALUE!</v>
      </c>
      <c r="R69" s="408" t="e">
        <f t="shared" si="5"/>
        <v>#VALUE!</v>
      </c>
      <c r="S69" s="834" t="s">
        <v>253</v>
      </c>
    </row>
    <row r="70" spans="2:19" s="807" customFormat="1" ht="15" hidden="1" customHeight="1" x14ac:dyDescent="0.25">
      <c r="B70" s="727">
        <v>67</v>
      </c>
      <c r="C70" s="25" t="str">
        <f t="shared" si="3"/>
        <v>OEP-100-2018</v>
      </c>
      <c r="D70" s="34" t="s">
        <v>255</v>
      </c>
      <c r="E70" s="36" t="s">
        <v>256</v>
      </c>
      <c r="F70" s="36" t="s">
        <v>257</v>
      </c>
      <c r="G70" s="814">
        <v>4600000</v>
      </c>
      <c r="H70" s="814"/>
      <c r="I70" s="814"/>
      <c r="J70" s="814"/>
      <c r="K70" s="814"/>
      <c r="L70" s="814"/>
      <c r="M70" s="40">
        <v>43101</v>
      </c>
      <c r="N70" s="40">
        <v>43403</v>
      </c>
      <c r="O70" s="40"/>
      <c r="P70" s="40"/>
      <c r="Q70" s="31">
        <f t="shared" si="4"/>
        <v>9</v>
      </c>
      <c r="R70" s="32">
        <f t="shared" si="5"/>
        <v>511111.11111111112</v>
      </c>
      <c r="S70" s="815" t="s">
        <v>258</v>
      </c>
    </row>
    <row r="71" spans="2:19" s="807" customFormat="1" ht="15" hidden="1" customHeight="1" x14ac:dyDescent="0.25">
      <c r="B71" s="809">
        <v>68</v>
      </c>
      <c r="C71" s="25" t="str">
        <f t="shared" si="3"/>
        <v>SAD-461-2018</v>
      </c>
      <c r="D71" s="34" t="s">
        <v>259</v>
      </c>
      <c r="E71" s="35" t="s">
        <v>260</v>
      </c>
      <c r="F71" s="36" t="s">
        <v>261</v>
      </c>
      <c r="G71" s="37">
        <v>46000000</v>
      </c>
      <c r="H71" s="37"/>
      <c r="I71" s="814" t="str">
        <f>MID(O71,1,6)</f>
        <v>339009</v>
      </c>
      <c r="J71" s="814" t="s">
        <v>2993</v>
      </c>
      <c r="K71" s="37"/>
      <c r="L71" s="37"/>
      <c r="M71" s="40">
        <v>43101</v>
      </c>
      <c r="N71" s="40">
        <v>43403</v>
      </c>
      <c r="O71" s="40" t="s">
        <v>2561</v>
      </c>
      <c r="P71" s="40"/>
      <c r="Q71" s="31">
        <f t="shared" si="4"/>
        <v>9</v>
      </c>
      <c r="R71" s="32">
        <f t="shared" si="5"/>
        <v>5111111.111111111</v>
      </c>
      <c r="S71" s="39" t="s">
        <v>262</v>
      </c>
    </row>
    <row r="72" spans="2:19" s="807" customFormat="1" ht="15" hidden="1" customHeight="1" x14ac:dyDescent="0.25">
      <c r="B72" s="812">
        <v>69</v>
      </c>
      <c r="C72" s="25" t="str">
        <f t="shared" si="3"/>
        <v>SAD-403-2017</v>
      </c>
      <c r="D72" s="34" t="s">
        <v>263</v>
      </c>
      <c r="E72" s="35" t="s">
        <v>264</v>
      </c>
      <c r="F72" s="36" t="s">
        <v>265</v>
      </c>
      <c r="G72" s="37" t="s">
        <v>14</v>
      </c>
      <c r="H72" s="37"/>
      <c r="I72" s="37"/>
      <c r="J72" s="37"/>
      <c r="K72" s="37"/>
      <c r="L72" s="37"/>
      <c r="M72" s="38" t="s">
        <v>14</v>
      </c>
      <c r="N72" s="38" t="s">
        <v>14</v>
      </c>
      <c r="O72" s="38"/>
      <c r="P72" s="38"/>
      <c r="Q72" s="31" t="e">
        <f t="shared" si="4"/>
        <v>#VALUE!</v>
      </c>
      <c r="R72" s="32" t="e">
        <f t="shared" si="5"/>
        <v>#VALUE!</v>
      </c>
      <c r="S72" s="39" t="s">
        <v>14</v>
      </c>
    </row>
    <row r="73" spans="2:19" s="807" customFormat="1" ht="15" hidden="1" customHeight="1" x14ac:dyDescent="0.25">
      <c r="B73" s="727">
        <v>70</v>
      </c>
      <c r="C73" s="25" t="str">
        <f t="shared" si="3"/>
        <v>TES-157-2018</v>
      </c>
      <c r="D73" s="34" t="s">
        <v>266</v>
      </c>
      <c r="E73" s="35" t="s">
        <v>267</v>
      </c>
      <c r="F73" s="36" t="s">
        <v>268</v>
      </c>
      <c r="G73" s="814">
        <v>10398000</v>
      </c>
      <c r="H73" s="814"/>
      <c r="I73" s="814"/>
      <c r="J73" s="814"/>
      <c r="K73" s="814"/>
      <c r="L73" s="814"/>
      <c r="M73" s="40">
        <v>43101</v>
      </c>
      <c r="N73" s="40">
        <v>43403</v>
      </c>
      <c r="O73" s="40"/>
      <c r="P73" s="40"/>
      <c r="Q73" s="31">
        <f t="shared" si="4"/>
        <v>9</v>
      </c>
      <c r="R73" s="32">
        <f t="shared" si="5"/>
        <v>1155333.3333333333</v>
      </c>
      <c r="S73" s="815" t="s">
        <v>269</v>
      </c>
    </row>
    <row r="74" spans="2:19" s="807" customFormat="1" ht="15" hidden="1" customHeight="1" x14ac:dyDescent="0.25">
      <c r="B74" s="809">
        <v>71</v>
      </c>
      <c r="C74" s="25" t="str">
        <f t="shared" si="3"/>
        <v>SRA-069-2018</v>
      </c>
      <c r="D74" s="816" t="s">
        <v>270</v>
      </c>
      <c r="E74" s="833" t="s">
        <v>271</v>
      </c>
      <c r="F74" s="36" t="s">
        <v>272</v>
      </c>
      <c r="G74" s="37">
        <v>127484</v>
      </c>
      <c r="H74" s="37"/>
      <c r="I74" s="37"/>
      <c r="J74" s="37"/>
      <c r="K74" s="37"/>
      <c r="L74" s="37"/>
      <c r="M74" s="40">
        <v>43101</v>
      </c>
      <c r="N74" s="40">
        <v>43403</v>
      </c>
      <c r="O74" s="40"/>
      <c r="P74" s="40"/>
      <c r="Q74" s="31">
        <f t="shared" si="4"/>
        <v>9</v>
      </c>
      <c r="R74" s="32">
        <f t="shared" si="5"/>
        <v>14164.888888888889</v>
      </c>
      <c r="S74" s="815" t="s">
        <v>273</v>
      </c>
    </row>
    <row r="75" spans="2:19" s="807" customFormat="1" ht="15" hidden="1" customHeight="1" x14ac:dyDescent="0.25">
      <c r="B75" s="727">
        <v>72</v>
      </c>
      <c r="C75" s="25" t="str">
        <f t="shared" si="3"/>
        <v>OEP-101-2018</v>
      </c>
      <c r="D75" s="34" t="s">
        <v>274</v>
      </c>
      <c r="E75" s="35" t="s">
        <v>275</v>
      </c>
      <c r="F75" s="36" t="s">
        <v>276</v>
      </c>
      <c r="G75" s="814">
        <v>348000</v>
      </c>
      <c r="H75" s="814"/>
      <c r="I75" s="814"/>
      <c r="J75" s="814"/>
      <c r="K75" s="814"/>
      <c r="L75" s="814"/>
      <c r="M75" s="40">
        <v>43101</v>
      </c>
      <c r="N75" s="40">
        <v>43403</v>
      </c>
      <c r="O75" s="40"/>
      <c r="P75" s="40"/>
      <c r="Q75" s="31">
        <f t="shared" si="4"/>
        <v>9</v>
      </c>
      <c r="R75" s="32">
        <f t="shared" si="5"/>
        <v>38666.666666666664</v>
      </c>
      <c r="S75" s="815" t="s">
        <v>245</v>
      </c>
    </row>
    <row r="76" spans="2:19" s="807" customFormat="1" ht="15" hidden="1" customHeight="1" x14ac:dyDescent="0.25">
      <c r="B76" s="809">
        <v>73</v>
      </c>
      <c r="C76" s="25" t="str">
        <f t="shared" si="3"/>
        <v>OEP-102-2018</v>
      </c>
      <c r="D76" s="34" t="s">
        <v>277</v>
      </c>
      <c r="E76" s="35" t="s">
        <v>278</v>
      </c>
      <c r="F76" s="36" t="s">
        <v>276</v>
      </c>
      <c r="G76" s="814">
        <v>430000</v>
      </c>
      <c r="H76" s="814"/>
      <c r="I76" s="814"/>
      <c r="J76" s="814"/>
      <c r="K76" s="814"/>
      <c r="L76" s="814"/>
      <c r="M76" s="40">
        <v>43101</v>
      </c>
      <c r="N76" s="40">
        <v>43403</v>
      </c>
      <c r="O76" s="40"/>
      <c r="P76" s="40"/>
      <c r="Q76" s="31">
        <f t="shared" si="4"/>
        <v>9</v>
      </c>
      <c r="R76" s="32">
        <f t="shared" si="5"/>
        <v>47777.777777777781</v>
      </c>
      <c r="S76" s="815" t="s">
        <v>279</v>
      </c>
    </row>
    <row r="77" spans="2:19" s="807" customFormat="1" ht="15" hidden="1" customHeight="1" x14ac:dyDescent="0.25">
      <c r="B77" s="727">
        <v>74</v>
      </c>
      <c r="C77" s="25" t="str">
        <f t="shared" si="3"/>
        <v>OEP-103-2018</v>
      </c>
      <c r="D77" s="34" t="s">
        <v>280</v>
      </c>
      <c r="E77" s="35" t="s">
        <v>281</v>
      </c>
      <c r="F77" s="36" t="s">
        <v>282</v>
      </c>
      <c r="G77" s="814">
        <v>400000</v>
      </c>
      <c r="H77" s="814"/>
      <c r="I77" s="814"/>
      <c r="J77" s="814"/>
      <c r="K77" s="814"/>
      <c r="L77" s="814"/>
      <c r="M77" s="40">
        <v>43101</v>
      </c>
      <c r="N77" s="40">
        <v>43403</v>
      </c>
      <c r="O77" s="40"/>
      <c r="P77" s="40"/>
      <c r="Q77" s="31">
        <f t="shared" si="4"/>
        <v>9</v>
      </c>
      <c r="R77" s="32">
        <f t="shared" si="5"/>
        <v>44444.444444444445</v>
      </c>
      <c r="S77" s="815" t="s">
        <v>283</v>
      </c>
    </row>
    <row r="78" spans="2:19" s="807" customFormat="1" ht="15" hidden="1" customHeight="1" x14ac:dyDescent="0.25">
      <c r="B78" s="809">
        <v>75</v>
      </c>
      <c r="C78" s="25" t="str">
        <f t="shared" si="3"/>
        <v>OEP-104-2018</v>
      </c>
      <c r="D78" s="34" t="s">
        <v>284</v>
      </c>
      <c r="E78" s="35" t="s">
        <v>285</v>
      </c>
      <c r="F78" s="36" t="s">
        <v>248</v>
      </c>
      <c r="G78" s="814">
        <v>2400000</v>
      </c>
      <c r="H78" s="814"/>
      <c r="I78" s="814"/>
      <c r="J78" s="814"/>
      <c r="K78" s="814"/>
      <c r="L78" s="814"/>
      <c r="M78" s="40">
        <v>43101</v>
      </c>
      <c r="N78" s="40">
        <v>43403</v>
      </c>
      <c r="O78" s="40"/>
      <c r="P78" s="40"/>
      <c r="Q78" s="31">
        <f t="shared" si="4"/>
        <v>9</v>
      </c>
      <c r="R78" s="32">
        <f t="shared" si="5"/>
        <v>266666.66666666669</v>
      </c>
      <c r="S78" s="815" t="s">
        <v>286</v>
      </c>
    </row>
    <row r="79" spans="2:19" s="807" customFormat="1" ht="15" hidden="1" customHeight="1" x14ac:dyDescent="0.25">
      <c r="B79" s="727">
        <v>76</v>
      </c>
      <c r="C79" s="25" t="str">
        <f t="shared" si="3"/>
        <v>OEP-105-2018</v>
      </c>
      <c r="D79" s="34" t="s">
        <v>287</v>
      </c>
      <c r="E79" s="35" t="s">
        <v>288</v>
      </c>
      <c r="F79" s="36" t="s">
        <v>289</v>
      </c>
      <c r="G79" s="814">
        <v>735760</v>
      </c>
      <c r="H79" s="814"/>
      <c r="I79" s="814"/>
      <c r="J79" s="814"/>
      <c r="K79" s="814"/>
      <c r="L79" s="814"/>
      <c r="M79" s="40">
        <v>43040</v>
      </c>
      <c r="N79" s="40">
        <v>43100</v>
      </c>
      <c r="O79" s="40"/>
      <c r="P79" s="40"/>
      <c r="Q79" s="31">
        <f t="shared" si="4"/>
        <v>1</v>
      </c>
      <c r="R79" s="32">
        <f t="shared" si="5"/>
        <v>735760</v>
      </c>
      <c r="S79" s="815" t="s">
        <v>290</v>
      </c>
    </row>
    <row r="80" spans="2:19" s="807" customFormat="1" ht="15" hidden="1" customHeight="1" x14ac:dyDescent="0.25">
      <c r="B80" s="727">
        <v>77</v>
      </c>
      <c r="C80" s="25" t="str">
        <f t="shared" si="3"/>
        <v>OEP-106-2018</v>
      </c>
      <c r="D80" s="34" t="s">
        <v>291</v>
      </c>
      <c r="E80" s="35" t="s">
        <v>292</v>
      </c>
      <c r="F80" s="36" t="s">
        <v>276</v>
      </c>
      <c r="G80" s="814">
        <v>900000</v>
      </c>
      <c r="H80" s="814"/>
      <c r="I80" s="814"/>
      <c r="J80" s="814"/>
      <c r="K80" s="814"/>
      <c r="L80" s="814"/>
      <c r="M80" s="40">
        <v>43101</v>
      </c>
      <c r="N80" s="40">
        <v>43403</v>
      </c>
      <c r="O80" s="40"/>
      <c r="P80" s="40"/>
      <c r="Q80" s="31">
        <f t="shared" si="4"/>
        <v>9</v>
      </c>
      <c r="R80" s="32">
        <f t="shared" si="5"/>
        <v>100000</v>
      </c>
      <c r="S80" s="815" t="s">
        <v>293</v>
      </c>
    </row>
    <row r="81" spans="2:19" s="807" customFormat="1" ht="15" hidden="1" customHeight="1" x14ac:dyDescent="0.25">
      <c r="B81" s="809">
        <v>78</v>
      </c>
      <c r="C81" s="25" t="str">
        <f t="shared" si="3"/>
        <v>SAD-462-2018</v>
      </c>
      <c r="D81" s="34" t="s">
        <v>294</v>
      </c>
      <c r="E81" s="35" t="s">
        <v>295</v>
      </c>
      <c r="F81" s="36" t="s">
        <v>296</v>
      </c>
      <c r="G81" s="814">
        <v>4000000</v>
      </c>
      <c r="H81" s="814"/>
      <c r="I81" s="814"/>
      <c r="J81" s="814"/>
      <c r="K81" s="814"/>
      <c r="L81" s="814"/>
      <c r="M81" s="40">
        <v>43101</v>
      </c>
      <c r="N81" s="40">
        <v>43403</v>
      </c>
      <c r="O81" s="40"/>
      <c r="P81" s="40"/>
      <c r="Q81" s="31">
        <f t="shared" si="4"/>
        <v>9</v>
      </c>
      <c r="R81" s="32">
        <f t="shared" si="5"/>
        <v>444444.44444444444</v>
      </c>
      <c r="S81" s="815" t="s">
        <v>297</v>
      </c>
    </row>
    <row r="82" spans="2:19" s="807" customFormat="1" ht="15" hidden="1" customHeight="1" x14ac:dyDescent="0.25">
      <c r="B82" s="727">
        <v>79</v>
      </c>
      <c r="C82" s="25" t="str">
        <f t="shared" si="3"/>
        <v>SAD-463-2018</v>
      </c>
      <c r="D82" s="34" t="s">
        <v>298</v>
      </c>
      <c r="E82" s="35" t="s">
        <v>299</v>
      </c>
      <c r="F82" s="36" t="s">
        <v>300</v>
      </c>
      <c r="G82" s="814">
        <v>701800</v>
      </c>
      <c r="H82" s="814"/>
      <c r="I82" s="814"/>
      <c r="J82" s="814"/>
      <c r="K82" s="814"/>
      <c r="L82" s="814"/>
      <c r="M82" s="40">
        <v>43101</v>
      </c>
      <c r="N82" s="40">
        <v>43403</v>
      </c>
      <c r="O82" s="40"/>
      <c r="P82" s="40"/>
      <c r="Q82" s="31">
        <f t="shared" si="4"/>
        <v>9</v>
      </c>
      <c r="R82" s="32">
        <f t="shared" si="5"/>
        <v>77977.777777777781</v>
      </c>
      <c r="S82" s="815" t="s">
        <v>301</v>
      </c>
    </row>
    <row r="83" spans="2:19" s="807" customFormat="1" ht="15" hidden="1" customHeight="1" x14ac:dyDescent="0.25">
      <c r="B83" s="809">
        <v>80</v>
      </c>
      <c r="C83" s="25" t="str">
        <f t="shared" si="3"/>
        <v>TES-158-2018</v>
      </c>
      <c r="D83" s="34" t="s">
        <v>302</v>
      </c>
      <c r="E83" s="35" t="s">
        <v>303</v>
      </c>
      <c r="F83" s="36" t="s">
        <v>304</v>
      </c>
      <c r="G83" s="814">
        <v>5200396</v>
      </c>
      <c r="H83" s="814"/>
      <c r="I83" s="814"/>
      <c r="J83" s="814"/>
      <c r="K83" s="814"/>
      <c r="L83" s="814"/>
      <c r="M83" s="40">
        <v>43101</v>
      </c>
      <c r="N83" s="40">
        <v>43403</v>
      </c>
      <c r="O83" s="40"/>
      <c r="P83" s="40"/>
      <c r="Q83" s="31">
        <f t="shared" si="4"/>
        <v>9</v>
      </c>
      <c r="R83" s="32">
        <f t="shared" si="5"/>
        <v>577821.77777777775</v>
      </c>
      <c r="S83" s="815" t="s">
        <v>305</v>
      </c>
    </row>
    <row r="84" spans="2:19" s="807" customFormat="1" ht="15" hidden="1" customHeight="1" x14ac:dyDescent="0.25">
      <c r="B84" s="812">
        <v>81</v>
      </c>
      <c r="C84" s="25" t="str">
        <f t="shared" si="3"/>
        <v>TES-159-2018</v>
      </c>
      <c r="D84" s="34" t="s">
        <v>306</v>
      </c>
      <c r="E84" s="35" t="s">
        <v>307</v>
      </c>
      <c r="F84" s="36" t="s">
        <v>308</v>
      </c>
      <c r="G84" s="814">
        <v>261000</v>
      </c>
      <c r="H84" s="814"/>
      <c r="I84" s="814"/>
      <c r="J84" s="814"/>
      <c r="K84" s="814"/>
      <c r="L84" s="814"/>
      <c r="M84" s="40">
        <v>43385</v>
      </c>
      <c r="N84" s="38" t="s">
        <v>310</v>
      </c>
      <c r="O84" s="38"/>
      <c r="P84" s="38"/>
      <c r="Q84" s="31" t="e">
        <f t="shared" si="4"/>
        <v>#VALUE!</v>
      </c>
      <c r="R84" s="32" t="e">
        <f t="shared" si="5"/>
        <v>#VALUE!</v>
      </c>
      <c r="S84" s="815" t="s">
        <v>309</v>
      </c>
    </row>
    <row r="85" spans="2:19" s="623" customFormat="1" ht="15" hidden="1" customHeight="1" x14ac:dyDescent="0.25">
      <c r="B85" s="676">
        <v>82</v>
      </c>
      <c r="C85" s="1" t="str">
        <f>MID(D85,1,12)</f>
        <v>SSP-221-2018</v>
      </c>
      <c r="D85" s="2" t="s">
        <v>311</v>
      </c>
      <c r="E85" s="531" t="s">
        <v>312</v>
      </c>
      <c r="F85" s="532" t="s">
        <v>313</v>
      </c>
      <c r="G85" s="708">
        <v>264703259.52000001</v>
      </c>
      <c r="H85" s="708"/>
      <c r="I85" s="836">
        <v>325002</v>
      </c>
      <c r="J85" s="836">
        <v>150001</v>
      </c>
      <c r="K85" s="708" t="s">
        <v>3524</v>
      </c>
      <c r="L85" s="708" t="s">
        <v>3569</v>
      </c>
      <c r="M85" s="534">
        <v>43143</v>
      </c>
      <c r="N85" s="535" t="s">
        <v>315</v>
      </c>
      <c r="O85" s="535" t="s">
        <v>3103</v>
      </c>
      <c r="P85" s="707">
        <f>16704000+1169133.9</f>
        <v>17873133.899999999</v>
      </c>
      <c r="Q85" s="13">
        <v>1</v>
      </c>
      <c r="R85" s="14">
        <f>G85/49</f>
        <v>5402107.3371428577</v>
      </c>
      <c r="S85" s="837" t="s">
        <v>314</v>
      </c>
    </row>
    <row r="86" spans="2:19" s="623" customFormat="1" ht="15" hidden="1" customHeight="1" x14ac:dyDescent="0.25">
      <c r="B86" s="676">
        <v>82</v>
      </c>
      <c r="C86" s="1" t="str">
        <f t="shared" si="3"/>
        <v>SSP-221-2018</v>
      </c>
      <c r="D86" s="2" t="s">
        <v>311</v>
      </c>
      <c r="E86" s="531" t="s">
        <v>312</v>
      </c>
      <c r="F86" s="532" t="s">
        <v>313</v>
      </c>
      <c r="G86" s="708">
        <v>264703259.52000001</v>
      </c>
      <c r="H86" s="708"/>
      <c r="I86" s="836">
        <v>326003</v>
      </c>
      <c r="J86" s="836">
        <v>150001</v>
      </c>
      <c r="K86" s="708" t="s">
        <v>3524</v>
      </c>
      <c r="L86" s="708" t="s">
        <v>3569</v>
      </c>
      <c r="M86" s="534">
        <v>43143</v>
      </c>
      <c r="N86" s="535" t="s">
        <v>315</v>
      </c>
      <c r="O86" s="535" t="s">
        <v>3216</v>
      </c>
      <c r="P86" s="707">
        <f>49471814.88+1169133.9</f>
        <v>50640948.780000001</v>
      </c>
      <c r="Q86" s="13">
        <v>1</v>
      </c>
      <c r="R86" s="14">
        <f>G86/49</f>
        <v>5402107.3371428577</v>
      </c>
      <c r="S86" s="837" t="s">
        <v>314</v>
      </c>
    </row>
    <row r="87" spans="2:19" s="807" customFormat="1" ht="15" hidden="1" customHeight="1" x14ac:dyDescent="0.25">
      <c r="B87" s="809">
        <v>83</v>
      </c>
      <c r="C87" s="25" t="str">
        <f t="shared" si="3"/>
        <v>SAD-423-2017</v>
      </c>
      <c r="D87" s="34" t="s">
        <v>316</v>
      </c>
      <c r="E87" s="35" t="s">
        <v>317</v>
      </c>
      <c r="F87" s="36" t="s">
        <v>318</v>
      </c>
      <c r="G87" s="37">
        <v>3600000</v>
      </c>
      <c r="H87" s="37"/>
      <c r="I87" s="37"/>
      <c r="J87" s="37"/>
      <c r="K87" s="37"/>
      <c r="L87" s="37"/>
      <c r="M87" s="38" t="s">
        <v>320</v>
      </c>
      <c r="N87" s="38" t="s">
        <v>321</v>
      </c>
      <c r="O87" s="38"/>
      <c r="P87" s="38"/>
      <c r="Q87" s="31" t="e">
        <f t="shared" si="4"/>
        <v>#VALUE!</v>
      </c>
      <c r="R87" s="32" t="e">
        <f t="shared" si="5"/>
        <v>#VALUE!</v>
      </c>
      <c r="S87" s="39" t="s">
        <v>319</v>
      </c>
    </row>
    <row r="88" spans="2:19" s="807" customFormat="1" ht="15" hidden="1" customHeight="1" x14ac:dyDescent="0.25">
      <c r="B88" s="727">
        <v>84</v>
      </c>
      <c r="C88" s="25" t="str">
        <f t="shared" si="3"/>
        <v>SAD-430-2017</v>
      </c>
      <c r="D88" s="34" t="s">
        <v>322</v>
      </c>
      <c r="E88" s="35" t="s">
        <v>323</v>
      </c>
      <c r="F88" s="36" t="s">
        <v>324</v>
      </c>
      <c r="G88" s="37">
        <v>4400000</v>
      </c>
      <c r="H88" s="37"/>
      <c r="I88" s="37"/>
      <c r="J88" s="37"/>
      <c r="K88" s="37"/>
      <c r="L88" s="37"/>
      <c r="M88" s="38" t="s">
        <v>320</v>
      </c>
      <c r="N88" s="38" t="s">
        <v>321</v>
      </c>
      <c r="O88" s="38"/>
      <c r="P88" s="38"/>
      <c r="Q88" s="31" t="e">
        <f t="shared" si="4"/>
        <v>#VALUE!</v>
      </c>
      <c r="R88" s="32" t="e">
        <f t="shared" si="5"/>
        <v>#VALUE!</v>
      </c>
      <c r="S88" s="39" t="s">
        <v>325</v>
      </c>
    </row>
    <row r="89" spans="2:19" s="821" customFormat="1" ht="15" hidden="1" customHeight="1" x14ac:dyDescent="0.25">
      <c r="B89" s="831">
        <v>85</v>
      </c>
      <c r="C89" s="406" t="str">
        <f t="shared" si="3"/>
        <v>SOP-829-2018</v>
      </c>
      <c r="D89" s="409" t="s">
        <v>326</v>
      </c>
      <c r="E89" s="410" t="s">
        <v>327</v>
      </c>
      <c r="F89" s="411" t="s">
        <v>328</v>
      </c>
      <c r="G89" s="838">
        <v>784155.27</v>
      </c>
      <c r="H89" s="838"/>
      <c r="I89" s="838"/>
      <c r="J89" s="838"/>
      <c r="K89" s="838"/>
      <c r="L89" s="838"/>
      <c r="M89" s="414">
        <v>43168</v>
      </c>
      <c r="N89" s="414">
        <v>43212</v>
      </c>
      <c r="O89" s="414"/>
      <c r="P89" s="414"/>
      <c r="Q89" s="407">
        <f t="shared" si="4"/>
        <v>1</v>
      </c>
      <c r="R89" s="408">
        <f t="shared" si="5"/>
        <v>784155.27</v>
      </c>
      <c r="S89" s="834">
        <v>784155.27</v>
      </c>
    </row>
    <row r="90" spans="2:19" s="821" customFormat="1" ht="15" hidden="1" customHeight="1" x14ac:dyDescent="0.25">
      <c r="B90" s="405">
        <v>86</v>
      </c>
      <c r="C90" s="406" t="str">
        <f t="shared" si="3"/>
        <v>SOP-830-2018</v>
      </c>
      <c r="D90" s="409" t="s">
        <v>329</v>
      </c>
      <c r="E90" s="410" t="s">
        <v>330</v>
      </c>
      <c r="F90" s="411" t="s">
        <v>331</v>
      </c>
      <c r="G90" s="838">
        <v>1275615.1599999999</v>
      </c>
      <c r="H90" s="838"/>
      <c r="I90" s="838"/>
      <c r="J90" s="838"/>
      <c r="K90" s="838"/>
      <c r="L90" s="838"/>
      <c r="M90" s="414">
        <v>43168</v>
      </c>
      <c r="N90" s="414">
        <v>43212</v>
      </c>
      <c r="O90" s="414"/>
      <c r="P90" s="414"/>
      <c r="Q90" s="407">
        <f t="shared" si="4"/>
        <v>1</v>
      </c>
      <c r="R90" s="408">
        <f t="shared" si="5"/>
        <v>1275615.1599999999</v>
      </c>
      <c r="S90" s="834">
        <v>1275615.1599999999</v>
      </c>
    </row>
    <row r="91" spans="2:19" s="821" customFormat="1" ht="15" hidden="1" customHeight="1" x14ac:dyDescent="0.25">
      <c r="B91" s="831">
        <v>87</v>
      </c>
      <c r="C91" s="406" t="str">
        <f t="shared" si="3"/>
        <v>SOP-831-2018</v>
      </c>
      <c r="D91" s="409" t="s">
        <v>332</v>
      </c>
      <c r="E91" s="410" t="s">
        <v>333</v>
      </c>
      <c r="F91" s="411" t="s">
        <v>334</v>
      </c>
      <c r="G91" s="838">
        <v>1760572.12</v>
      </c>
      <c r="H91" s="838"/>
      <c r="I91" s="838"/>
      <c r="J91" s="838"/>
      <c r="K91" s="838"/>
      <c r="L91" s="838"/>
      <c r="M91" s="414">
        <v>43168</v>
      </c>
      <c r="N91" s="414">
        <v>43212</v>
      </c>
      <c r="O91" s="414"/>
      <c r="P91" s="414"/>
      <c r="Q91" s="407">
        <f t="shared" si="4"/>
        <v>1</v>
      </c>
      <c r="R91" s="408">
        <f t="shared" si="5"/>
        <v>1760572.12</v>
      </c>
      <c r="S91" s="834">
        <v>1760572.12</v>
      </c>
    </row>
    <row r="92" spans="2:19" s="807" customFormat="1" ht="15" hidden="1" customHeight="1" x14ac:dyDescent="0.25">
      <c r="B92" s="727">
        <v>88</v>
      </c>
      <c r="C92" s="25" t="str">
        <f t="shared" si="3"/>
        <v>TES-160-2018</v>
      </c>
      <c r="D92" s="34" t="s">
        <v>335</v>
      </c>
      <c r="E92" s="35" t="s">
        <v>336</v>
      </c>
      <c r="F92" s="36" t="s">
        <v>337</v>
      </c>
      <c r="G92" s="814" t="s">
        <v>338</v>
      </c>
      <c r="H92" s="814"/>
      <c r="I92" s="814"/>
      <c r="J92" s="814"/>
      <c r="K92" s="814"/>
      <c r="L92" s="814"/>
      <c r="M92" s="40">
        <v>43161</v>
      </c>
      <c r="N92" s="40">
        <v>43403</v>
      </c>
      <c r="O92" s="40"/>
      <c r="P92" s="40"/>
      <c r="Q92" s="31">
        <f t="shared" si="4"/>
        <v>7</v>
      </c>
      <c r="R92" s="32" t="e">
        <f t="shared" si="5"/>
        <v>#VALUE!</v>
      </c>
      <c r="S92" s="815" t="s">
        <v>338</v>
      </c>
    </row>
    <row r="93" spans="2:19" s="807" customFormat="1" ht="15" hidden="1" customHeight="1" x14ac:dyDescent="0.25">
      <c r="B93" s="727">
        <v>89</v>
      </c>
      <c r="C93" s="25" t="str">
        <f t="shared" si="3"/>
        <v>OEP-107-2018</v>
      </c>
      <c r="D93" s="816" t="s">
        <v>339</v>
      </c>
      <c r="E93" s="817" t="s">
        <v>340</v>
      </c>
      <c r="F93" s="36" t="s">
        <v>276</v>
      </c>
      <c r="G93" s="818">
        <v>1000000</v>
      </c>
      <c r="H93" s="818"/>
      <c r="I93" s="818"/>
      <c r="J93" s="818"/>
      <c r="K93" s="818"/>
      <c r="L93" s="818"/>
      <c r="M93" s="40">
        <v>43101</v>
      </c>
      <c r="N93" s="40">
        <v>43403</v>
      </c>
      <c r="O93" s="40"/>
      <c r="P93" s="40"/>
      <c r="Q93" s="31">
        <f t="shared" si="4"/>
        <v>9</v>
      </c>
      <c r="R93" s="32">
        <f t="shared" si="5"/>
        <v>111111.11111111111</v>
      </c>
      <c r="S93" s="820">
        <v>1000000</v>
      </c>
    </row>
    <row r="94" spans="2:19" s="807" customFormat="1" ht="15" hidden="1" customHeight="1" x14ac:dyDescent="0.25">
      <c r="B94" s="809">
        <v>90</v>
      </c>
      <c r="C94" s="25" t="str">
        <f t="shared" si="3"/>
        <v>OEP-108-2018</v>
      </c>
      <c r="D94" s="816" t="s">
        <v>341</v>
      </c>
      <c r="E94" s="817" t="s">
        <v>342</v>
      </c>
      <c r="F94" s="36" t="s">
        <v>343</v>
      </c>
      <c r="G94" s="818">
        <v>348000</v>
      </c>
      <c r="H94" s="818"/>
      <c r="I94" s="818"/>
      <c r="J94" s="818"/>
      <c r="K94" s="818"/>
      <c r="L94" s="818"/>
      <c r="M94" s="40">
        <v>43101</v>
      </c>
      <c r="N94" s="40">
        <v>43403</v>
      </c>
      <c r="O94" s="40"/>
      <c r="P94" s="40"/>
      <c r="Q94" s="31">
        <f t="shared" si="4"/>
        <v>9</v>
      </c>
      <c r="R94" s="32">
        <f t="shared" si="5"/>
        <v>38666.666666666664</v>
      </c>
      <c r="S94" s="820">
        <v>348000</v>
      </c>
    </row>
    <row r="95" spans="2:19" s="807" customFormat="1" ht="15" hidden="1" customHeight="1" x14ac:dyDescent="0.25">
      <c r="B95" s="727">
        <v>91</v>
      </c>
      <c r="C95" s="25" t="str">
        <f t="shared" si="3"/>
        <v>OEP-109-2018</v>
      </c>
      <c r="D95" s="816" t="s">
        <v>344</v>
      </c>
      <c r="E95" s="817" t="s">
        <v>345</v>
      </c>
      <c r="F95" s="36" t="s">
        <v>276</v>
      </c>
      <c r="G95" s="818">
        <v>1600000</v>
      </c>
      <c r="H95" s="818"/>
      <c r="I95" s="818"/>
      <c r="J95" s="818"/>
      <c r="K95" s="818"/>
      <c r="L95" s="818"/>
      <c r="M95" s="40">
        <v>43101</v>
      </c>
      <c r="N95" s="40">
        <v>43403</v>
      </c>
      <c r="O95" s="40"/>
      <c r="P95" s="40"/>
      <c r="Q95" s="31">
        <f t="shared" si="4"/>
        <v>9</v>
      </c>
      <c r="R95" s="32">
        <f t="shared" si="5"/>
        <v>177777.77777777778</v>
      </c>
      <c r="S95" s="820">
        <v>1600000</v>
      </c>
    </row>
    <row r="96" spans="2:19" s="807" customFormat="1" ht="15" hidden="1" customHeight="1" x14ac:dyDescent="0.25">
      <c r="B96" s="809">
        <v>92</v>
      </c>
      <c r="C96" s="25" t="str">
        <f t="shared" si="3"/>
        <v>OEP-110-2018</v>
      </c>
      <c r="D96" s="34" t="s">
        <v>346</v>
      </c>
      <c r="E96" s="35" t="s">
        <v>347</v>
      </c>
      <c r="F96" s="36" t="s">
        <v>348</v>
      </c>
      <c r="G96" s="37">
        <v>290000</v>
      </c>
      <c r="H96" s="37"/>
      <c r="I96" s="37"/>
      <c r="J96" s="37"/>
      <c r="K96" s="37"/>
      <c r="L96" s="37"/>
      <c r="M96" s="40">
        <v>43101</v>
      </c>
      <c r="N96" s="40">
        <v>43403</v>
      </c>
      <c r="O96" s="40"/>
      <c r="P96" s="40"/>
      <c r="Q96" s="31">
        <f t="shared" si="4"/>
        <v>9</v>
      </c>
      <c r="R96" s="32">
        <f t="shared" si="5"/>
        <v>32222.222222222223</v>
      </c>
      <c r="S96" s="39">
        <v>290000</v>
      </c>
    </row>
    <row r="97" spans="2:19" s="807" customFormat="1" ht="15" hidden="1" customHeight="1" x14ac:dyDescent="0.25">
      <c r="B97" s="812">
        <v>93</v>
      </c>
      <c r="C97" s="25" t="str">
        <f t="shared" si="3"/>
        <v>OEP-111-2018</v>
      </c>
      <c r="D97" s="34" t="s">
        <v>349</v>
      </c>
      <c r="E97" s="35" t="s">
        <v>350</v>
      </c>
      <c r="F97" s="36" t="s">
        <v>351</v>
      </c>
      <c r="G97" s="37">
        <v>290000</v>
      </c>
      <c r="H97" s="37"/>
      <c r="I97" s="37"/>
      <c r="J97" s="37"/>
      <c r="K97" s="37"/>
      <c r="L97" s="37"/>
      <c r="M97" s="40">
        <v>43101</v>
      </c>
      <c r="N97" s="40">
        <v>43403</v>
      </c>
      <c r="O97" s="40"/>
      <c r="P97" s="40"/>
      <c r="Q97" s="31">
        <f t="shared" si="4"/>
        <v>9</v>
      </c>
      <c r="R97" s="32">
        <f t="shared" si="5"/>
        <v>32222.222222222223</v>
      </c>
      <c r="S97" s="39">
        <v>290000</v>
      </c>
    </row>
    <row r="98" spans="2:19" s="807" customFormat="1" ht="15" hidden="1" customHeight="1" x14ac:dyDescent="0.25">
      <c r="B98" s="727">
        <v>94</v>
      </c>
      <c r="C98" s="25" t="str">
        <f t="shared" si="3"/>
        <v>OEP-112-2018</v>
      </c>
      <c r="D98" s="34" t="s">
        <v>352</v>
      </c>
      <c r="E98" s="35" t="s">
        <v>353</v>
      </c>
      <c r="F98" s="36" t="s">
        <v>354</v>
      </c>
      <c r="G98" s="37">
        <v>290000</v>
      </c>
      <c r="H98" s="37"/>
      <c r="I98" s="37"/>
      <c r="J98" s="37"/>
      <c r="K98" s="37"/>
      <c r="L98" s="37"/>
      <c r="M98" s="40">
        <v>43101</v>
      </c>
      <c r="N98" s="40">
        <v>43403</v>
      </c>
      <c r="O98" s="40"/>
      <c r="P98" s="40"/>
      <c r="Q98" s="31">
        <f t="shared" si="4"/>
        <v>9</v>
      </c>
      <c r="R98" s="32">
        <f t="shared" si="5"/>
        <v>32222.222222222223</v>
      </c>
      <c r="S98" s="39">
        <v>290000</v>
      </c>
    </row>
    <row r="99" spans="2:19" s="807" customFormat="1" ht="15" hidden="1" customHeight="1" x14ac:dyDescent="0.25">
      <c r="B99" s="809">
        <v>95</v>
      </c>
      <c r="C99" s="25" t="str">
        <f t="shared" si="3"/>
        <v>OEP-113-2018</v>
      </c>
      <c r="D99" s="34" t="s">
        <v>355</v>
      </c>
      <c r="E99" s="35" t="s">
        <v>356</v>
      </c>
      <c r="F99" s="36" t="s">
        <v>357</v>
      </c>
      <c r="G99" s="37">
        <v>4000000</v>
      </c>
      <c r="H99" s="37"/>
      <c r="I99" s="37"/>
      <c r="J99" s="37"/>
      <c r="K99" s="37"/>
      <c r="L99" s="37"/>
      <c r="M99" s="40">
        <v>43101</v>
      </c>
      <c r="N99" s="40">
        <v>43403</v>
      </c>
      <c r="O99" s="40"/>
      <c r="P99" s="40"/>
      <c r="Q99" s="31">
        <f t="shared" si="4"/>
        <v>9</v>
      </c>
      <c r="R99" s="32">
        <f t="shared" si="5"/>
        <v>444444.44444444444</v>
      </c>
      <c r="S99" s="39">
        <v>400000</v>
      </c>
    </row>
    <row r="100" spans="2:19" s="807" customFormat="1" ht="15" hidden="1" customHeight="1" x14ac:dyDescent="0.25">
      <c r="B100" s="727">
        <v>96</v>
      </c>
      <c r="C100" s="25" t="str">
        <f t="shared" si="3"/>
        <v>OEP-114-2018</v>
      </c>
      <c r="D100" s="34" t="s">
        <v>358</v>
      </c>
      <c r="E100" s="35" t="s">
        <v>359</v>
      </c>
      <c r="F100" s="36" t="s">
        <v>360</v>
      </c>
      <c r="G100" s="37">
        <v>5700000</v>
      </c>
      <c r="H100" s="37"/>
      <c r="I100" s="37"/>
      <c r="J100" s="37"/>
      <c r="K100" s="37"/>
      <c r="L100" s="37"/>
      <c r="M100" s="40">
        <v>43101</v>
      </c>
      <c r="N100" s="40">
        <v>43403</v>
      </c>
      <c r="O100" s="40"/>
      <c r="P100" s="40"/>
      <c r="Q100" s="31">
        <f t="shared" si="4"/>
        <v>9</v>
      </c>
      <c r="R100" s="32">
        <f t="shared" si="5"/>
        <v>633333.33333333337</v>
      </c>
      <c r="S100" s="39">
        <v>5700000</v>
      </c>
    </row>
    <row r="101" spans="2:19" s="807" customFormat="1" ht="15" hidden="1" customHeight="1" x14ac:dyDescent="0.25">
      <c r="B101" s="809">
        <v>97</v>
      </c>
      <c r="C101" s="25" t="str">
        <f t="shared" si="3"/>
        <v>SPP-300-2018</v>
      </c>
      <c r="D101" s="34" t="s">
        <v>361</v>
      </c>
      <c r="E101" s="35" t="s">
        <v>362</v>
      </c>
      <c r="F101" s="36" t="s">
        <v>363</v>
      </c>
      <c r="G101" s="814">
        <v>4703067.97</v>
      </c>
      <c r="H101" s="814"/>
      <c r="I101" s="814"/>
      <c r="J101" s="814"/>
      <c r="K101" s="814"/>
      <c r="L101" s="814"/>
      <c r="M101" s="813">
        <v>43095</v>
      </c>
      <c r="N101" s="38" t="s">
        <v>365</v>
      </c>
      <c r="O101" s="38"/>
      <c r="P101" s="38"/>
      <c r="Q101" s="31" t="e">
        <f t="shared" si="4"/>
        <v>#VALUE!</v>
      </c>
      <c r="R101" s="32" t="e">
        <f t="shared" si="5"/>
        <v>#VALUE!</v>
      </c>
      <c r="S101" s="815" t="s">
        <v>364</v>
      </c>
    </row>
    <row r="102" spans="2:19" s="807" customFormat="1" ht="15" hidden="1" customHeight="1" x14ac:dyDescent="0.25">
      <c r="B102" s="727">
        <v>98</v>
      </c>
      <c r="C102" s="25" t="str">
        <f t="shared" si="3"/>
        <v>SPP-301-2018</v>
      </c>
      <c r="D102" s="34" t="s">
        <v>366</v>
      </c>
      <c r="E102" s="35" t="s">
        <v>367</v>
      </c>
      <c r="F102" s="36" t="s">
        <v>368</v>
      </c>
      <c r="G102" s="37">
        <v>864844.03</v>
      </c>
      <c r="H102" s="37"/>
      <c r="I102" s="37"/>
      <c r="J102" s="37"/>
      <c r="K102" s="37"/>
      <c r="L102" s="37"/>
      <c r="M102" s="40">
        <v>43101</v>
      </c>
      <c r="N102" s="40">
        <v>43403</v>
      </c>
      <c r="O102" s="40"/>
      <c r="P102" s="40"/>
      <c r="Q102" s="31">
        <f t="shared" si="4"/>
        <v>9</v>
      </c>
      <c r="R102" s="32">
        <f t="shared" si="5"/>
        <v>96093.781111111108</v>
      </c>
      <c r="S102" s="39" t="s">
        <v>369</v>
      </c>
    </row>
    <row r="103" spans="2:19" s="807" customFormat="1" ht="15" hidden="1" customHeight="1" x14ac:dyDescent="0.25">
      <c r="B103" s="809">
        <v>99</v>
      </c>
      <c r="C103" s="25" t="str">
        <f t="shared" si="3"/>
        <v>SRA-070-2018</v>
      </c>
      <c r="D103" s="34" t="s">
        <v>370</v>
      </c>
      <c r="E103" s="35" t="s">
        <v>371</v>
      </c>
      <c r="F103" s="36" t="s">
        <v>372</v>
      </c>
      <c r="G103" s="37">
        <v>2280841.65</v>
      </c>
      <c r="H103" s="37"/>
      <c r="I103" s="37"/>
      <c r="J103" s="37"/>
      <c r="K103" s="37"/>
      <c r="L103" s="37"/>
      <c r="M103" s="40">
        <v>43101</v>
      </c>
      <c r="N103" s="40">
        <v>43403</v>
      </c>
      <c r="O103" s="40"/>
      <c r="P103" s="40"/>
      <c r="Q103" s="31">
        <f t="shared" si="4"/>
        <v>9</v>
      </c>
      <c r="R103" s="32">
        <f t="shared" si="5"/>
        <v>253426.84999999998</v>
      </c>
      <c r="S103" s="39" t="s">
        <v>373</v>
      </c>
    </row>
    <row r="104" spans="2:19" s="807" customFormat="1" ht="15" hidden="1" customHeight="1" x14ac:dyDescent="0.25">
      <c r="B104" s="727">
        <v>100</v>
      </c>
      <c r="C104" s="25" t="str">
        <f t="shared" si="3"/>
        <v>OEP-115-2018</v>
      </c>
      <c r="D104" s="34" t="s">
        <v>374</v>
      </c>
      <c r="E104" s="35" t="s">
        <v>375</v>
      </c>
      <c r="F104" s="36" t="s">
        <v>376</v>
      </c>
      <c r="G104" s="37">
        <v>2600000</v>
      </c>
      <c r="H104" s="37"/>
      <c r="I104" s="37"/>
      <c r="J104" s="37"/>
      <c r="K104" s="37"/>
      <c r="L104" s="37"/>
      <c r="M104" s="40">
        <v>43101</v>
      </c>
      <c r="N104" s="40">
        <v>43403</v>
      </c>
      <c r="O104" s="40"/>
      <c r="P104" s="40"/>
      <c r="Q104" s="31">
        <f t="shared" si="4"/>
        <v>9</v>
      </c>
      <c r="R104" s="32">
        <f t="shared" si="5"/>
        <v>288888.88888888888</v>
      </c>
      <c r="S104" s="39">
        <v>2600000</v>
      </c>
    </row>
    <row r="105" spans="2:19" s="807" customFormat="1" ht="15" hidden="1" customHeight="1" x14ac:dyDescent="0.25">
      <c r="B105" s="727">
        <v>101</v>
      </c>
      <c r="C105" s="25" t="str">
        <f t="shared" si="3"/>
        <v>OEP-116-2018</v>
      </c>
      <c r="D105" s="34" t="s">
        <v>377</v>
      </c>
      <c r="E105" s="35" t="s">
        <v>378</v>
      </c>
      <c r="F105" s="36" t="s">
        <v>379</v>
      </c>
      <c r="G105" s="37">
        <v>700000</v>
      </c>
      <c r="H105" s="37"/>
      <c r="I105" s="37"/>
      <c r="J105" s="37"/>
      <c r="K105" s="37"/>
      <c r="L105" s="37"/>
      <c r="M105" s="40">
        <v>43101</v>
      </c>
      <c r="N105" s="40">
        <v>43403</v>
      </c>
      <c r="O105" s="40"/>
      <c r="P105" s="40"/>
      <c r="Q105" s="31">
        <f t="shared" si="4"/>
        <v>9</v>
      </c>
      <c r="R105" s="32">
        <f t="shared" si="5"/>
        <v>77777.777777777781</v>
      </c>
      <c r="S105" s="39">
        <v>700000</v>
      </c>
    </row>
    <row r="106" spans="2:19" s="807" customFormat="1" ht="15" hidden="1" customHeight="1" x14ac:dyDescent="0.25">
      <c r="B106" s="809">
        <v>102</v>
      </c>
      <c r="C106" s="25" t="str">
        <f t="shared" si="3"/>
        <v>OEP-117-2018</v>
      </c>
      <c r="D106" s="34" t="s">
        <v>380</v>
      </c>
      <c r="E106" s="35" t="s">
        <v>381</v>
      </c>
      <c r="F106" s="36" t="s">
        <v>382</v>
      </c>
      <c r="G106" s="37">
        <v>900000</v>
      </c>
      <c r="H106" s="37"/>
      <c r="I106" s="37"/>
      <c r="J106" s="37"/>
      <c r="K106" s="37"/>
      <c r="L106" s="37"/>
      <c r="M106" s="40">
        <v>43101</v>
      </c>
      <c r="N106" s="40">
        <v>43403</v>
      </c>
      <c r="O106" s="40"/>
      <c r="P106" s="40"/>
      <c r="Q106" s="31">
        <f t="shared" si="4"/>
        <v>9</v>
      </c>
      <c r="R106" s="32">
        <f t="shared" si="5"/>
        <v>100000</v>
      </c>
      <c r="S106" s="39">
        <v>900000</v>
      </c>
    </row>
    <row r="107" spans="2:19" s="807" customFormat="1" ht="15" hidden="1" customHeight="1" x14ac:dyDescent="0.25">
      <c r="B107" s="727">
        <v>103</v>
      </c>
      <c r="C107" s="25" t="str">
        <f t="shared" si="3"/>
        <v>OEP-118-2018</v>
      </c>
      <c r="D107" s="34" t="s">
        <v>383</v>
      </c>
      <c r="E107" s="35" t="s">
        <v>384</v>
      </c>
      <c r="F107" s="36" t="s">
        <v>385</v>
      </c>
      <c r="G107" s="37">
        <v>1250000</v>
      </c>
      <c r="H107" s="37"/>
      <c r="I107" s="37"/>
      <c r="J107" s="37"/>
      <c r="K107" s="37"/>
      <c r="L107" s="37"/>
      <c r="M107" s="40">
        <v>43101</v>
      </c>
      <c r="N107" s="40">
        <v>43403</v>
      </c>
      <c r="O107" s="40"/>
      <c r="P107" s="40"/>
      <c r="Q107" s="31">
        <f t="shared" si="4"/>
        <v>9</v>
      </c>
      <c r="R107" s="32">
        <f t="shared" si="5"/>
        <v>138888.88888888888</v>
      </c>
      <c r="S107" s="39">
        <v>1250000</v>
      </c>
    </row>
    <row r="108" spans="2:19" s="807" customFormat="1" ht="15" hidden="1" customHeight="1" x14ac:dyDescent="0.25">
      <c r="B108" s="809">
        <v>104</v>
      </c>
      <c r="C108" s="25" t="str">
        <f t="shared" si="3"/>
        <v>OEP-119-2018</v>
      </c>
      <c r="D108" s="34" t="s">
        <v>386</v>
      </c>
      <c r="E108" s="35" t="s">
        <v>387</v>
      </c>
      <c r="F108" s="36" t="s">
        <v>382</v>
      </c>
      <c r="G108" s="37">
        <v>1700000</v>
      </c>
      <c r="H108" s="37"/>
      <c r="I108" s="37"/>
      <c r="J108" s="37"/>
      <c r="K108" s="37"/>
      <c r="L108" s="37"/>
      <c r="M108" s="40">
        <v>43101</v>
      </c>
      <c r="N108" s="40">
        <v>43403</v>
      </c>
      <c r="O108" s="40"/>
      <c r="P108" s="40"/>
      <c r="Q108" s="31">
        <f t="shared" si="4"/>
        <v>9</v>
      </c>
      <c r="R108" s="32">
        <f t="shared" si="5"/>
        <v>188888.88888888888</v>
      </c>
      <c r="S108" s="39">
        <v>1700000</v>
      </c>
    </row>
    <row r="109" spans="2:19" s="807" customFormat="1" ht="15" hidden="1" customHeight="1" x14ac:dyDescent="0.25">
      <c r="B109" s="812">
        <v>105</v>
      </c>
      <c r="C109" s="25" t="str">
        <f t="shared" si="3"/>
        <v>OEP-120-2018</v>
      </c>
      <c r="D109" s="34" t="s">
        <v>388</v>
      </c>
      <c r="E109" s="35" t="s">
        <v>389</v>
      </c>
      <c r="F109" s="36" t="s">
        <v>385</v>
      </c>
      <c r="G109" s="37">
        <v>3000000</v>
      </c>
      <c r="H109" s="37"/>
      <c r="I109" s="37"/>
      <c r="J109" s="37"/>
      <c r="K109" s="37"/>
      <c r="L109" s="37"/>
      <c r="M109" s="40">
        <v>43101</v>
      </c>
      <c r="N109" s="40">
        <v>43403</v>
      </c>
      <c r="O109" s="40"/>
      <c r="P109" s="40"/>
      <c r="Q109" s="31">
        <f t="shared" si="4"/>
        <v>9</v>
      </c>
      <c r="R109" s="32">
        <f t="shared" si="5"/>
        <v>333333.33333333331</v>
      </c>
      <c r="S109" s="39">
        <v>3000000</v>
      </c>
    </row>
    <row r="110" spans="2:19" s="807" customFormat="1" ht="15" hidden="1" customHeight="1" x14ac:dyDescent="0.25">
      <c r="B110" s="727">
        <v>106</v>
      </c>
      <c r="C110" s="25" t="str">
        <f t="shared" si="3"/>
        <v>SAD-464-2018</v>
      </c>
      <c r="D110" s="34" t="s">
        <v>390</v>
      </c>
      <c r="E110" s="35" t="s">
        <v>391</v>
      </c>
      <c r="F110" s="36" t="s">
        <v>392</v>
      </c>
      <c r="G110" s="37">
        <v>180000</v>
      </c>
      <c r="H110" s="37"/>
      <c r="I110" s="37"/>
      <c r="J110" s="37"/>
      <c r="K110" s="37"/>
      <c r="L110" s="37"/>
      <c r="M110" s="40">
        <v>43101</v>
      </c>
      <c r="N110" s="40">
        <v>43403</v>
      </c>
      <c r="O110" s="40"/>
      <c r="P110" s="40"/>
      <c r="Q110" s="31">
        <f t="shared" si="4"/>
        <v>9</v>
      </c>
      <c r="R110" s="32">
        <f t="shared" si="5"/>
        <v>20000</v>
      </c>
      <c r="S110" s="39" t="s">
        <v>393</v>
      </c>
    </row>
    <row r="111" spans="2:19" s="807" customFormat="1" ht="15" hidden="1" customHeight="1" x14ac:dyDescent="0.25">
      <c r="B111" s="809">
        <v>107</v>
      </c>
      <c r="C111" s="25" t="str">
        <f t="shared" si="3"/>
        <v>SAD-465-2018</v>
      </c>
      <c r="D111" s="34" t="s">
        <v>394</v>
      </c>
      <c r="E111" s="35" t="s">
        <v>56</v>
      </c>
      <c r="F111" s="36" t="s">
        <v>395</v>
      </c>
      <c r="G111" s="37">
        <v>11600000</v>
      </c>
      <c r="H111" s="37"/>
      <c r="I111" s="37"/>
      <c r="J111" s="37"/>
      <c r="K111" s="37"/>
      <c r="L111" s="37"/>
      <c r="M111" s="40">
        <v>43160</v>
      </c>
      <c r="N111" s="38" t="s">
        <v>397</v>
      </c>
      <c r="O111" s="38"/>
      <c r="P111" s="38"/>
      <c r="Q111" s="31" t="e">
        <f t="shared" si="4"/>
        <v>#VALUE!</v>
      </c>
      <c r="R111" s="32" t="e">
        <f t="shared" si="5"/>
        <v>#VALUE!</v>
      </c>
      <c r="S111" s="815" t="s">
        <v>396</v>
      </c>
    </row>
    <row r="112" spans="2:19" s="807" customFormat="1" ht="15" hidden="1" customHeight="1" x14ac:dyDescent="0.25">
      <c r="B112" s="727">
        <v>108</v>
      </c>
      <c r="C112" s="25" t="str">
        <f t="shared" si="3"/>
        <v>SAD-466-2018</v>
      </c>
      <c r="D112" s="34" t="s">
        <v>398</v>
      </c>
      <c r="E112" s="35" t="s">
        <v>10</v>
      </c>
      <c r="F112" s="36" t="s">
        <v>399</v>
      </c>
      <c r="G112" s="814">
        <v>250000</v>
      </c>
      <c r="H112" s="814"/>
      <c r="I112" s="814"/>
      <c r="J112" s="814"/>
      <c r="K112" s="814"/>
      <c r="L112" s="814"/>
      <c r="M112" s="40">
        <v>43101</v>
      </c>
      <c r="N112" s="40">
        <v>43403</v>
      </c>
      <c r="O112" s="40"/>
      <c r="P112" s="40"/>
      <c r="Q112" s="31">
        <f t="shared" si="4"/>
        <v>9</v>
      </c>
      <c r="R112" s="32">
        <f t="shared" si="5"/>
        <v>27777.777777777777</v>
      </c>
      <c r="S112" s="815" t="s">
        <v>400</v>
      </c>
    </row>
    <row r="113" spans="2:19" s="807" customFormat="1" ht="15" hidden="1" customHeight="1" x14ac:dyDescent="0.25">
      <c r="B113" s="809">
        <v>109</v>
      </c>
      <c r="C113" s="25" t="str">
        <f t="shared" si="3"/>
        <v>SAD-467-2018</v>
      </c>
      <c r="D113" s="34" t="s">
        <v>401</v>
      </c>
      <c r="E113" s="35" t="s">
        <v>402</v>
      </c>
      <c r="F113" s="36" t="s">
        <v>403</v>
      </c>
      <c r="G113" s="814">
        <v>340000</v>
      </c>
      <c r="H113" s="814"/>
      <c r="I113" s="814"/>
      <c r="J113" s="814"/>
      <c r="K113" s="814"/>
      <c r="L113" s="814"/>
      <c r="M113" s="40">
        <v>43101</v>
      </c>
      <c r="N113" s="40">
        <v>43403</v>
      </c>
      <c r="O113" s="40"/>
      <c r="P113" s="40"/>
      <c r="Q113" s="31">
        <f t="shared" si="4"/>
        <v>9</v>
      </c>
      <c r="R113" s="32">
        <f t="shared" si="5"/>
        <v>37777.777777777781</v>
      </c>
      <c r="S113" s="815" t="s">
        <v>404</v>
      </c>
    </row>
    <row r="114" spans="2:19" s="807" customFormat="1" ht="15" hidden="1" customHeight="1" x14ac:dyDescent="0.25">
      <c r="B114" s="727">
        <v>110</v>
      </c>
      <c r="C114" s="25" t="str">
        <f t="shared" si="3"/>
        <v>SAD-468-2018</v>
      </c>
      <c r="D114" s="34" t="s">
        <v>405</v>
      </c>
      <c r="E114" s="35" t="s">
        <v>406</v>
      </c>
      <c r="F114" s="36" t="s">
        <v>407</v>
      </c>
      <c r="G114" s="814">
        <v>70000</v>
      </c>
      <c r="H114" s="814"/>
      <c r="I114" s="814"/>
      <c r="J114" s="814"/>
      <c r="K114" s="814"/>
      <c r="L114" s="814"/>
      <c r="M114" s="40">
        <v>43101</v>
      </c>
      <c r="N114" s="40">
        <v>43403</v>
      </c>
      <c r="O114" s="40"/>
      <c r="P114" s="40"/>
      <c r="Q114" s="31">
        <f t="shared" si="4"/>
        <v>9</v>
      </c>
      <c r="R114" s="32">
        <f t="shared" si="5"/>
        <v>7777.7777777777774</v>
      </c>
      <c r="S114" s="815" t="s">
        <v>408</v>
      </c>
    </row>
    <row r="115" spans="2:19" s="807" customFormat="1" ht="13.5" hidden="1" customHeight="1" x14ac:dyDescent="0.25">
      <c r="B115" s="809">
        <v>111</v>
      </c>
      <c r="C115" s="25" t="str">
        <f t="shared" si="3"/>
        <v>SAD-469-2018</v>
      </c>
      <c r="D115" s="34" t="s">
        <v>409</v>
      </c>
      <c r="E115" s="35" t="s">
        <v>410</v>
      </c>
      <c r="F115" s="36" t="s">
        <v>411</v>
      </c>
      <c r="G115" s="814">
        <v>170000</v>
      </c>
      <c r="H115" s="814"/>
      <c r="I115" s="814"/>
      <c r="J115" s="814"/>
      <c r="K115" s="814"/>
      <c r="L115" s="814"/>
      <c r="M115" s="40">
        <v>43101</v>
      </c>
      <c r="N115" s="40">
        <v>43403</v>
      </c>
      <c r="O115" s="40"/>
      <c r="P115" s="40"/>
      <c r="Q115" s="31">
        <f t="shared" si="4"/>
        <v>9</v>
      </c>
      <c r="R115" s="32">
        <f t="shared" si="5"/>
        <v>18888.888888888891</v>
      </c>
      <c r="S115" s="815" t="s">
        <v>412</v>
      </c>
    </row>
    <row r="116" spans="2:19" s="807" customFormat="1" ht="13.5" hidden="1" customHeight="1" x14ac:dyDescent="0.25">
      <c r="B116" s="727">
        <v>112</v>
      </c>
      <c r="C116" s="25" t="str">
        <f t="shared" si="3"/>
        <v>SSP-222-2018</v>
      </c>
      <c r="D116" s="34" t="s">
        <v>413</v>
      </c>
      <c r="E116" s="35" t="s">
        <v>414</v>
      </c>
      <c r="F116" s="36" t="s">
        <v>415</v>
      </c>
      <c r="G116" s="37">
        <v>12000000</v>
      </c>
      <c r="H116" s="37"/>
      <c r="I116" s="37"/>
      <c r="J116" s="37"/>
      <c r="K116" s="37"/>
      <c r="L116" s="37"/>
      <c r="M116" s="40">
        <v>43101</v>
      </c>
      <c r="N116" s="40">
        <v>43403</v>
      </c>
      <c r="O116" s="40"/>
      <c r="P116" s="40"/>
      <c r="Q116" s="31">
        <f t="shared" si="4"/>
        <v>9</v>
      </c>
      <c r="R116" s="32">
        <f t="shared" si="5"/>
        <v>1333333.3333333333</v>
      </c>
      <c r="S116" s="39" t="s">
        <v>416</v>
      </c>
    </row>
    <row r="117" spans="2:19" s="807" customFormat="1" ht="13.5" hidden="1" customHeight="1" x14ac:dyDescent="0.25">
      <c r="B117" s="727">
        <v>113</v>
      </c>
      <c r="C117" s="25" t="str">
        <f t="shared" si="3"/>
        <v>SAD-470-2018</v>
      </c>
      <c r="D117" s="34" t="s">
        <v>417</v>
      </c>
      <c r="E117" s="35" t="s">
        <v>317</v>
      </c>
      <c r="F117" s="36" t="s">
        <v>418</v>
      </c>
      <c r="G117" s="37">
        <v>3000000</v>
      </c>
      <c r="H117" s="37"/>
      <c r="I117" s="37"/>
      <c r="J117" s="37"/>
      <c r="K117" s="37"/>
      <c r="L117" s="37"/>
      <c r="M117" s="40">
        <v>43101</v>
      </c>
      <c r="N117" s="40">
        <v>43403</v>
      </c>
      <c r="O117" s="40"/>
      <c r="P117" s="40"/>
      <c r="Q117" s="31">
        <f t="shared" si="4"/>
        <v>9</v>
      </c>
      <c r="R117" s="32">
        <f t="shared" si="5"/>
        <v>333333.33333333331</v>
      </c>
      <c r="S117" s="39" t="s">
        <v>419</v>
      </c>
    </row>
    <row r="118" spans="2:19" s="807" customFormat="1" ht="13.5" hidden="1" customHeight="1" x14ac:dyDescent="0.25">
      <c r="B118" s="809">
        <v>114</v>
      </c>
      <c r="C118" s="25" t="str">
        <f t="shared" si="3"/>
        <v>OEP-121-2018</v>
      </c>
      <c r="D118" s="34" t="s">
        <v>420</v>
      </c>
      <c r="E118" s="35" t="s">
        <v>421</v>
      </c>
      <c r="F118" s="36" t="s">
        <v>422</v>
      </c>
      <c r="G118" s="37">
        <v>35000000</v>
      </c>
      <c r="H118" s="37"/>
      <c r="I118" s="37"/>
      <c r="J118" s="37"/>
      <c r="K118" s="37"/>
      <c r="L118" s="37"/>
      <c r="M118" s="40">
        <v>43101</v>
      </c>
      <c r="N118" s="40">
        <v>43403</v>
      </c>
      <c r="O118" s="40"/>
      <c r="P118" s="40"/>
      <c r="Q118" s="31">
        <f t="shared" si="4"/>
        <v>9</v>
      </c>
      <c r="R118" s="32">
        <f t="shared" si="5"/>
        <v>3888888.888888889</v>
      </c>
      <c r="S118" s="39" t="s">
        <v>423</v>
      </c>
    </row>
    <row r="119" spans="2:19" s="807" customFormat="1" ht="15" hidden="1" customHeight="1" x14ac:dyDescent="0.25">
      <c r="B119" s="727">
        <v>115</v>
      </c>
      <c r="C119" s="25" t="str">
        <f t="shared" si="3"/>
        <v>SAD-471-2018</v>
      </c>
      <c r="D119" s="34" t="s">
        <v>424</v>
      </c>
      <c r="E119" s="35" t="s">
        <v>425</v>
      </c>
      <c r="F119" s="36" t="s">
        <v>426</v>
      </c>
      <c r="G119" s="37">
        <v>750000</v>
      </c>
      <c r="H119" s="37"/>
      <c r="I119" s="37"/>
      <c r="J119" s="37"/>
      <c r="K119" s="37"/>
      <c r="L119" s="37"/>
      <c r="M119" s="40">
        <v>43101</v>
      </c>
      <c r="N119" s="40">
        <v>43403</v>
      </c>
      <c r="O119" s="40"/>
      <c r="P119" s="40"/>
      <c r="Q119" s="31">
        <f t="shared" si="4"/>
        <v>9</v>
      </c>
      <c r="R119" s="32">
        <f t="shared" si="5"/>
        <v>83333.333333333328</v>
      </c>
      <c r="S119" s="39" t="s">
        <v>427</v>
      </c>
    </row>
    <row r="120" spans="2:19" s="807" customFormat="1" ht="15" hidden="1" customHeight="1" x14ac:dyDescent="0.25">
      <c r="B120" s="809">
        <v>116</v>
      </c>
      <c r="C120" s="25" t="str">
        <f t="shared" si="3"/>
        <v>SAD-472-2018</v>
      </c>
      <c r="D120" s="34" t="s">
        <v>428</v>
      </c>
      <c r="E120" s="35" t="s">
        <v>429</v>
      </c>
      <c r="F120" s="36" t="s">
        <v>430</v>
      </c>
      <c r="G120" s="37">
        <v>500000</v>
      </c>
      <c r="H120" s="37"/>
      <c r="I120" s="37"/>
      <c r="J120" s="37"/>
      <c r="K120" s="37"/>
      <c r="L120" s="37"/>
      <c r="M120" s="40">
        <v>43101</v>
      </c>
      <c r="N120" s="40">
        <v>43403</v>
      </c>
      <c r="O120" s="40"/>
      <c r="P120" s="40"/>
      <c r="Q120" s="31">
        <f t="shared" si="4"/>
        <v>9</v>
      </c>
      <c r="R120" s="32">
        <f t="shared" si="5"/>
        <v>55555.555555555555</v>
      </c>
      <c r="S120" s="39" t="s">
        <v>431</v>
      </c>
    </row>
    <row r="121" spans="2:19" s="807" customFormat="1" ht="15" hidden="1" customHeight="1" x14ac:dyDescent="0.25">
      <c r="B121" s="812">
        <v>117</v>
      </c>
      <c r="C121" s="25" t="str">
        <f t="shared" si="3"/>
        <v>SAD-473-2018</v>
      </c>
      <c r="D121" s="34" t="s">
        <v>432</v>
      </c>
      <c r="E121" s="35" t="s">
        <v>433</v>
      </c>
      <c r="F121" s="36" t="s">
        <v>434</v>
      </c>
      <c r="G121" s="37">
        <v>480000</v>
      </c>
      <c r="H121" s="37"/>
      <c r="I121" s="37"/>
      <c r="J121" s="37"/>
      <c r="K121" s="37"/>
      <c r="L121" s="37"/>
      <c r="M121" s="40">
        <v>43101</v>
      </c>
      <c r="N121" s="40">
        <v>43403</v>
      </c>
      <c r="O121" s="40"/>
      <c r="P121" s="40"/>
      <c r="Q121" s="31">
        <f t="shared" si="4"/>
        <v>9</v>
      </c>
      <c r="R121" s="32">
        <f t="shared" si="5"/>
        <v>53333.333333333336</v>
      </c>
      <c r="S121" s="39" t="s">
        <v>435</v>
      </c>
    </row>
    <row r="122" spans="2:19" s="807" customFormat="1" ht="15" hidden="1" customHeight="1" x14ac:dyDescent="0.25">
      <c r="B122" s="727">
        <v>118</v>
      </c>
      <c r="C122" s="25" t="str">
        <f t="shared" si="3"/>
        <v>SAD-474-2018</v>
      </c>
      <c r="D122" s="34" t="s">
        <v>436</v>
      </c>
      <c r="E122" s="35" t="s">
        <v>437</v>
      </c>
      <c r="F122" s="36" t="s">
        <v>438</v>
      </c>
      <c r="G122" s="37">
        <v>420000</v>
      </c>
      <c r="H122" s="37"/>
      <c r="I122" s="37"/>
      <c r="J122" s="37"/>
      <c r="K122" s="37"/>
      <c r="L122" s="37"/>
      <c r="M122" s="40">
        <v>43101</v>
      </c>
      <c r="N122" s="40">
        <v>43403</v>
      </c>
      <c r="O122" s="40"/>
      <c r="P122" s="40"/>
      <c r="Q122" s="31">
        <f t="shared" si="4"/>
        <v>9</v>
      </c>
      <c r="R122" s="32">
        <f t="shared" si="5"/>
        <v>46666.666666666664</v>
      </c>
      <c r="S122" s="39" t="s">
        <v>439</v>
      </c>
    </row>
    <row r="123" spans="2:19" s="807" customFormat="1" ht="15" hidden="1" customHeight="1" x14ac:dyDescent="0.25">
      <c r="B123" s="809">
        <v>119</v>
      </c>
      <c r="C123" s="25" t="str">
        <f t="shared" si="3"/>
        <v>SAD-475-2018</v>
      </c>
      <c r="D123" s="34" t="s">
        <v>440</v>
      </c>
      <c r="E123" s="35" t="s">
        <v>441</v>
      </c>
      <c r="F123" s="36" t="s">
        <v>442</v>
      </c>
      <c r="G123" s="353">
        <v>11900000</v>
      </c>
      <c r="H123" s="353"/>
      <c r="I123" s="353"/>
      <c r="J123" s="353"/>
      <c r="K123" s="353"/>
      <c r="L123" s="353"/>
      <c r="M123" s="40">
        <v>43160</v>
      </c>
      <c r="N123" s="38" t="s">
        <v>397</v>
      </c>
      <c r="O123" s="38"/>
      <c r="P123" s="38"/>
      <c r="Q123" s="31" t="e">
        <f t="shared" si="4"/>
        <v>#VALUE!</v>
      </c>
      <c r="R123" s="32" t="e">
        <f t="shared" si="5"/>
        <v>#VALUE!</v>
      </c>
      <c r="S123" s="39" t="s">
        <v>443</v>
      </c>
    </row>
    <row r="124" spans="2:19" s="807" customFormat="1" ht="15" hidden="1" customHeight="1" x14ac:dyDescent="0.25">
      <c r="B124" s="727">
        <v>120</v>
      </c>
      <c r="C124" s="25" t="str">
        <f t="shared" si="3"/>
        <v>TES-161-2018</v>
      </c>
      <c r="D124" s="34" t="s">
        <v>444</v>
      </c>
      <c r="E124" s="35" t="s">
        <v>445</v>
      </c>
      <c r="F124" s="36" t="s">
        <v>446</v>
      </c>
      <c r="G124" s="37">
        <v>181228.3</v>
      </c>
      <c r="H124" s="37"/>
      <c r="I124" s="37"/>
      <c r="J124" s="37"/>
      <c r="K124" s="37"/>
      <c r="L124" s="37"/>
      <c r="M124" s="40">
        <v>43101</v>
      </c>
      <c r="N124" s="40">
        <v>43403</v>
      </c>
      <c r="O124" s="40"/>
      <c r="P124" s="40"/>
      <c r="Q124" s="31">
        <f t="shared" si="4"/>
        <v>9</v>
      </c>
      <c r="R124" s="32">
        <f t="shared" si="5"/>
        <v>20136.477777777778</v>
      </c>
      <c r="S124" s="39" t="s">
        <v>447</v>
      </c>
    </row>
    <row r="125" spans="2:19" s="821" customFormat="1" ht="15" hidden="1" customHeight="1" x14ac:dyDescent="0.25">
      <c r="B125" s="831">
        <v>121</v>
      </c>
      <c r="C125" s="406" t="str">
        <f t="shared" si="3"/>
        <v>SOP-841-2018</v>
      </c>
      <c r="D125" s="409" t="s">
        <v>448</v>
      </c>
      <c r="E125" s="410" t="s">
        <v>449</v>
      </c>
      <c r="F125" s="411" t="s">
        <v>450</v>
      </c>
      <c r="G125" s="838">
        <v>3118885.72</v>
      </c>
      <c r="H125" s="838"/>
      <c r="I125" s="838"/>
      <c r="J125" s="838"/>
      <c r="K125" s="838"/>
      <c r="L125" s="838"/>
      <c r="M125" s="414">
        <v>43206</v>
      </c>
      <c r="N125" s="414">
        <v>43325</v>
      </c>
      <c r="O125" s="414"/>
      <c r="P125" s="414"/>
      <c r="Q125" s="407">
        <f t="shared" si="4"/>
        <v>3</v>
      </c>
      <c r="R125" s="408">
        <f t="shared" si="5"/>
        <v>1039628.5733333334</v>
      </c>
      <c r="S125" s="834">
        <v>3118885.72</v>
      </c>
    </row>
    <row r="126" spans="2:19" s="821" customFormat="1" ht="15" hidden="1" customHeight="1" x14ac:dyDescent="0.25">
      <c r="B126" s="405">
        <v>122</v>
      </c>
      <c r="C126" s="406" t="str">
        <f t="shared" si="3"/>
        <v>SOP-842-2018</v>
      </c>
      <c r="D126" s="409" t="s">
        <v>451</v>
      </c>
      <c r="E126" s="410" t="s">
        <v>452</v>
      </c>
      <c r="F126" s="411" t="s">
        <v>453</v>
      </c>
      <c r="G126" s="838">
        <v>2929870.39</v>
      </c>
      <c r="H126" s="838"/>
      <c r="I126" s="838"/>
      <c r="J126" s="838"/>
      <c r="K126" s="838"/>
      <c r="L126" s="838"/>
      <c r="M126" s="414">
        <v>43206</v>
      </c>
      <c r="N126" s="414">
        <v>43325</v>
      </c>
      <c r="O126" s="414"/>
      <c r="P126" s="414"/>
      <c r="Q126" s="407">
        <f t="shared" si="4"/>
        <v>3</v>
      </c>
      <c r="R126" s="408">
        <f t="shared" si="5"/>
        <v>976623.46333333338</v>
      </c>
      <c r="S126" s="834">
        <v>2929870.39</v>
      </c>
    </row>
    <row r="127" spans="2:19" s="807" customFormat="1" ht="19.5" hidden="1" customHeight="1" x14ac:dyDescent="0.25">
      <c r="B127" s="835">
        <v>123</v>
      </c>
      <c r="C127" s="25" t="str">
        <f t="shared" si="3"/>
        <v>SCO-006-2018</v>
      </c>
      <c r="D127" s="34" t="s">
        <v>454</v>
      </c>
      <c r="E127" s="35" t="s">
        <v>455</v>
      </c>
      <c r="F127" s="36" t="s">
        <v>456</v>
      </c>
      <c r="G127" s="37">
        <v>250000</v>
      </c>
      <c r="H127" s="37"/>
      <c r="I127" s="37"/>
      <c r="J127" s="37"/>
      <c r="K127" s="37"/>
      <c r="L127" s="37"/>
      <c r="M127" s="40">
        <v>43101</v>
      </c>
      <c r="N127" s="40">
        <v>43403</v>
      </c>
      <c r="O127" s="40"/>
      <c r="P127" s="40"/>
      <c r="Q127" s="31">
        <f t="shared" si="4"/>
        <v>9</v>
      </c>
      <c r="R127" s="32">
        <f t="shared" si="5"/>
        <v>27777.777777777777</v>
      </c>
      <c r="S127" s="815" t="s">
        <v>457</v>
      </c>
    </row>
    <row r="128" spans="2:19" s="807" customFormat="1" ht="19.5" hidden="1" customHeight="1" x14ac:dyDescent="0.25">
      <c r="B128" s="727">
        <v>124</v>
      </c>
      <c r="C128" s="25" t="str">
        <f t="shared" si="3"/>
        <v>SDU-010-2018</v>
      </c>
      <c r="D128" s="34" t="s">
        <v>458</v>
      </c>
      <c r="E128" s="35" t="s">
        <v>455</v>
      </c>
      <c r="F128" s="36" t="s">
        <v>459</v>
      </c>
      <c r="G128" s="37">
        <v>250000</v>
      </c>
      <c r="H128" s="37"/>
      <c r="I128" s="37"/>
      <c r="J128" s="37"/>
      <c r="K128" s="37"/>
      <c r="L128" s="37"/>
      <c r="M128" s="40">
        <v>43101</v>
      </c>
      <c r="N128" s="40">
        <v>43403</v>
      </c>
      <c r="O128" s="40"/>
      <c r="P128" s="40"/>
      <c r="Q128" s="31">
        <f t="shared" si="4"/>
        <v>9</v>
      </c>
      <c r="R128" s="32">
        <f t="shared" si="5"/>
        <v>27777.777777777777</v>
      </c>
      <c r="S128" s="815" t="s">
        <v>457</v>
      </c>
    </row>
    <row r="129" spans="2:19" s="807" customFormat="1" ht="19.5" hidden="1" customHeight="1" x14ac:dyDescent="0.25">
      <c r="B129" s="727">
        <v>125</v>
      </c>
      <c r="C129" s="25" t="str">
        <f t="shared" si="3"/>
        <v>SSP-223-2018</v>
      </c>
      <c r="D129" s="34" t="s">
        <v>460</v>
      </c>
      <c r="E129" s="35" t="s">
        <v>461</v>
      </c>
      <c r="F129" s="36" t="s">
        <v>462</v>
      </c>
      <c r="G129" s="814">
        <v>10000000</v>
      </c>
      <c r="H129" s="814"/>
      <c r="I129" s="814"/>
      <c r="J129" s="814"/>
      <c r="K129" s="814"/>
      <c r="L129" s="814"/>
      <c r="M129" s="40">
        <v>43101</v>
      </c>
      <c r="N129" s="40">
        <v>43403</v>
      </c>
      <c r="O129" s="40"/>
      <c r="P129" s="40"/>
      <c r="Q129" s="31">
        <f t="shared" si="4"/>
        <v>9</v>
      </c>
      <c r="R129" s="32">
        <f t="shared" si="5"/>
        <v>1111111.111111111</v>
      </c>
      <c r="S129" s="815" t="s">
        <v>463</v>
      </c>
    </row>
    <row r="130" spans="2:19" s="807" customFormat="1" ht="19.5" hidden="1" customHeight="1" x14ac:dyDescent="0.25">
      <c r="B130" s="809">
        <v>126</v>
      </c>
      <c r="C130" s="25" t="str">
        <f t="shared" si="3"/>
        <v>SSP-224-2018</v>
      </c>
      <c r="D130" s="34" t="s">
        <v>464</v>
      </c>
      <c r="E130" s="35" t="s">
        <v>465</v>
      </c>
      <c r="F130" s="36" t="s">
        <v>466</v>
      </c>
      <c r="G130" s="814">
        <v>30000000</v>
      </c>
      <c r="H130" s="814"/>
      <c r="I130" s="814"/>
      <c r="J130" s="814"/>
      <c r="K130" s="814"/>
      <c r="L130" s="814"/>
      <c r="M130" s="40">
        <v>43101</v>
      </c>
      <c r="N130" s="40">
        <v>43403</v>
      </c>
      <c r="O130" s="40"/>
      <c r="P130" s="40"/>
      <c r="Q130" s="31">
        <f t="shared" si="4"/>
        <v>9</v>
      </c>
      <c r="R130" s="32">
        <f t="shared" si="5"/>
        <v>3333333.3333333335</v>
      </c>
      <c r="S130" s="815" t="s">
        <v>467</v>
      </c>
    </row>
    <row r="131" spans="2:19" s="807" customFormat="1" ht="19.5" hidden="1" customHeight="1" x14ac:dyDescent="0.25">
      <c r="B131" s="727">
        <v>127</v>
      </c>
      <c r="C131" s="25" t="str">
        <f t="shared" si="3"/>
        <v>SAD-421-2017</v>
      </c>
      <c r="D131" s="34" t="s">
        <v>468</v>
      </c>
      <c r="E131" s="35" t="s">
        <v>469</v>
      </c>
      <c r="F131" s="36" t="s">
        <v>470</v>
      </c>
      <c r="G131" s="37">
        <v>10000000</v>
      </c>
      <c r="H131" s="37"/>
      <c r="I131" s="37"/>
      <c r="J131" s="37"/>
      <c r="K131" s="37"/>
      <c r="L131" s="37"/>
      <c r="M131" s="38" t="s">
        <v>14</v>
      </c>
      <c r="N131" s="38" t="s">
        <v>321</v>
      </c>
      <c r="O131" s="38"/>
      <c r="P131" s="38"/>
      <c r="Q131" s="31" t="e">
        <f t="shared" si="4"/>
        <v>#VALUE!</v>
      </c>
      <c r="R131" s="32" t="e">
        <f t="shared" si="5"/>
        <v>#VALUE!</v>
      </c>
      <c r="S131" s="39" t="s">
        <v>471</v>
      </c>
    </row>
    <row r="132" spans="2:19" s="807" customFormat="1" ht="19.5" hidden="1" customHeight="1" x14ac:dyDescent="0.25">
      <c r="B132" s="809">
        <v>128</v>
      </c>
      <c r="C132" s="25" t="str">
        <f t="shared" si="3"/>
        <v>SAD-476-2018</v>
      </c>
      <c r="D132" s="34" t="s">
        <v>472</v>
      </c>
      <c r="E132" s="35" t="s">
        <v>473</v>
      </c>
      <c r="F132" s="36" t="s">
        <v>474</v>
      </c>
      <c r="G132" s="37">
        <v>500000</v>
      </c>
      <c r="H132" s="37"/>
      <c r="I132" s="37"/>
      <c r="J132" s="37"/>
      <c r="K132" s="37"/>
      <c r="L132" s="37"/>
      <c r="M132" s="40">
        <v>43101</v>
      </c>
      <c r="N132" s="40">
        <v>43403</v>
      </c>
      <c r="O132" s="40"/>
      <c r="P132" s="40"/>
      <c r="Q132" s="31">
        <f t="shared" si="4"/>
        <v>9</v>
      </c>
      <c r="R132" s="32">
        <f t="shared" si="5"/>
        <v>55555.555555555555</v>
      </c>
      <c r="S132" s="39" t="s">
        <v>431</v>
      </c>
    </row>
    <row r="133" spans="2:19" s="807" customFormat="1" ht="19.5" hidden="1" customHeight="1" x14ac:dyDescent="0.25">
      <c r="B133" s="812">
        <v>129</v>
      </c>
      <c r="C133" s="25" t="str">
        <f t="shared" ref="C133:C196" si="6">MID(D133,1,12)</f>
        <v>SDU-011-2018</v>
      </c>
      <c r="D133" s="34" t="s">
        <v>475</v>
      </c>
      <c r="E133" s="35" t="s">
        <v>476</v>
      </c>
      <c r="F133" s="36" t="s">
        <v>477</v>
      </c>
      <c r="G133" s="37">
        <v>2872103.97</v>
      </c>
      <c r="H133" s="37"/>
      <c r="I133" s="37"/>
      <c r="J133" s="37"/>
      <c r="K133" s="37"/>
      <c r="L133" s="37"/>
      <c r="M133" s="40">
        <v>43101</v>
      </c>
      <c r="N133" s="40">
        <v>43403</v>
      </c>
      <c r="O133" s="40"/>
      <c r="P133" s="40"/>
      <c r="Q133" s="31">
        <f t="shared" ref="Q133:Q196" si="7">DATEDIF(M133,N133,"m")</f>
        <v>9</v>
      </c>
      <c r="R133" s="32">
        <f t="shared" ref="R133:R196" si="8">G133/Q133</f>
        <v>319122.66333333333</v>
      </c>
      <c r="S133" s="815" t="s">
        <v>478</v>
      </c>
    </row>
    <row r="134" spans="2:19" s="807" customFormat="1" ht="19.5" hidden="1" customHeight="1" x14ac:dyDescent="0.25">
      <c r="B134" s="727">
        <v>130</v>
      </c>
      <c r="C134" s="25" t="str">
        <f t="shared" si="6"/>
        <v>SAD-477-2018</v>
      </c>
      <c r="D134" s="34" t="s">
        <v>479</v>
      </c>
      <c r="E134" s="35" t="s">
        <v>480</v>
      </c>
      <c r="F134" s="36" t="s">
        <v>481</v>
      </c>
      <c r="G134" s="37">
        <v>1000000</v>
      </c>
      <c r="H134" s="37"/>
      <c r="I134" s="37"/>
      <c r="J134" s="37"/>
      <c r="K134" s="37"/>
      <c r="L134" s="37"/>
      <c r="M134" s="40">
        <v>43101</v>
      </c>
      <c r="N134" s="40">
        <v>43403</v>
      </c>
      <c r="O134" s="40"/>
      <c r="P134" s="40"/>
      <c r="Q134" s="31">
        <f t="shared" si="7"/>
        <v>9</v>
      </c>
      <c r="R134" s="32">
        <f t="shared" si="8"/>
        <v>111111.11111111111</v>
      </c>
      <c r="S134" s="39" t="s">
        <v>482</v>
      </c>
    </row>
    <row r="135" spans="2:19" s="807" customFormat="1" ht="29.25" hidden="1" customHeight="1" x14ac:dyDescent="0.25">
      <c r="B135" s="809">
        <v>131</v>
      </c>
      <c r="C135" s="25" t="str">
        <f t="shared" si="6"/>
        <v>SDH-511-2018</v>
      </c>
      <c r="D135" s="34" t="s">
        <v>483</v>
      </c>
      <c r="E135" s="35" t="s">
        <v>484</v>
      </c>
      <c r="F135" s="36" t="s">
        <v>485</v>
      </c>
      <c r="G135" s="37">
        <v>300000</v>
      </c>
      <c r="H135" s="37"/>
      <c r="I135" s="37"/>
      <c r="J135" s="37"/>
      <c r="K135" s="37"/>
      <c r="L135" s="37"/>
      <c r="M135" s="40">
        <v>43168</v>
      </c>
      <c r="N135" s="38" t="s">
        <v>486</v>
      </c>
      <c r="O135" s="38"/>
      <c r="P135" s="38"/>
      <c r="Q135" s="31" t="e">
        <f t="shared" si="7"/>
        <v>#VALUE!</v>
      </c>
      <c r="R135" s="32" t="e">
        <f t="shared" si="8"/>
        <v>#VALUE!</v>
      </c>
      <c r="S135" s="815">
        <v>300000</v>
      </c>
    </row>
    <row r="136" spans="2:19" s="807" customFormat="1" ht="19.5" hidden="1" customHeight="1" x14ac:dyDescent="0.25">
      <c r="B136" s="727">
        <v>132</v>
      </c>
      <c r="C136" s="25" t="str">
        <f t="shared" si="6"/>
        <v>SDH-512-2018</v>
      </c>
      <c r="D136" s="34" t="s">
        <v>487</v>
      </c>
      <c r="E136" s="35" t="s">
        <v>488</v>
      </c>
      <c r="F136" s="36" t="s">
        <v>489</v>
      </c>
      <c r="G136" s="814">
        <v>5000000</v>
      </c>
      <c r="H136" s="814"/>
      <c r="I136" s="814"/>
      <c r="J136" s="814"/>
      <c r="K136" s="814"/>
      <c r="L136" s="814"/>
      <c r="M136" s="40">
        <v>43101</v>
      </c>
      <c r="N136" s="40">
        <v>43403</v>
      </c>
      <c r="O136" s="40"/>
      <c r="P136" s="40"/>
      <c r="Q136" s="31">
        <f t="shared" si="7"/>
        <v>9</v>
      </c>
      <c r="R136" s="32">
        <f t="shared" si="8"/>
        <v>555555.5555555555</v>
      </c>
      <c r="S136" s="815" t="s">
        <v>490</v>
      </c>
    </row>
    <row r="137" spans="2:19" s="807" customFormat="1" ht="19.5" hidden="1" customHeight="1" x14ac:dyDescent="0.25">
      <c r="B137" s="809">
        <v>133</v>
      </c>
      <c r="C137" s="25" t="str">
        <f t="shared" si="6"/>
        <v>SAD-421-2017</v>
      </c>
      <c r="D137" s="34" t="s">
        <v>491</v>
      </c>
      <c r="E137" s="35" t="s">
        <v>469</v>
      </c>
      <c r="F137" s="36" t="s">
        <v>492</v>
      </c>
      <c r="G137" s="37">
        <v>5000000</v>
      </c>
      <c r="H137" s="37"/>
      <c r="I137" s="37"/>
      <c r="J137" s="37"/>
      <c r="K137" s="37"/>
      <c r="L137" s="37"/>
      <c r="M137" s="38" t="s">
        <v>14</v>
      </c>
      <c r="N137" s="38" t="s">
        <v>321</v>
      </c>
      <c r="O137" s="38"/>
      <c r="P137" s="38"/>
      <c r="Q137" s="31" t="e">
        <f t="shared" si="7"/>
        <v>#VALUE!</v>
      </c>
      <c r="R137" s="32" t="e">
        <f t="shared" si="8"/>
        <v>#VALUE!</v>
      </c>
      <c r="S137" s="39" t="s">
        <v>493</v>
      </c>
    </row>
    <row r="138" spans="2:19" s="807" customFormat="1" ht="16.5" hidden="1" customHeight="1" x14ac:dyDescent="0.25">
      <c r="B138" s="727">
        <v>134</v>
      </c>
      <c r="C138" s="25" t="str">
        <f t="shared" si="6"/>
        <v>TES-162-2018</v>
      </c>
      <c r="D138" s="34" t="s">
        <v>494</v>
      </c>
      <c r="E138" s="35" t="s">
        <v>495</v>
      </c>
      <c r="F138" s="36" t="s">
        <v>496</v>
      </c>
      <c r="G138" s="814" t="s">
        <v>497</v>
      </c>
      <c r="H138" s="814"/>
      <c r="I138" s="814"/>
      <c r="J138" s="814"/>
      <c r="K138" s="814"/>
      <c r="L138" s="814"/>
      <c r="M138" s="40">
        <v>42723</v>
      </c>
      <c r="N138" s="704" t="s">
        <v>498</v>
      </c>
      <c r="O138" s="704"/>
      <c r="P138" s="704"/>
      <c r="Q138" s="31" t="e">
        <f t="shared" si="7"/>
        <v>#VALUE!</v>
      </c>
      <c r="R138" s="32" t="e">
        <f t="shared" si="8"/>
        <v>#VALUE!</v>
      </c>
      <c r="S138" s="815" t="s">
        <v>497</v>
      </c>
    </row>
    <row r="139" spans="2:19" s="807" customFormat="1" ht="16.5" hidden="1" customHeight="1" x14ac:dyDescent="0.25">
      <c r="B139" s="809">
        <v>135</v>
      </c>
      <c r="C139" s="25" t="str">
        <f t="shared" si="6"/>
        <v>TES-163-2018</v>
      </c>
      <c r="D139" s="34" t="s">
        <v>499</v>
      </c>
      <c r="E139" s="35" t="s">
        <v>500</v>
      </c>
      <c r="F139" s="36" t="s">
        <v>501</v>
      </c>
      <c r="G139" s="814" t="s">
        <v>497</v>
      </c>
      <c r="H139" s="814"/>
      <c r="I139" s="814"/>
      <c r="J139" s="814"/>
      <c r="K139" s="814"/>
      <c r="L139" s="814"/>
      <c r="M139" s="40">
        <v>42718</v>
      </c>
      <c r="N139" s="704" t="s">
        <v>498</v>
      </c>
      <c r="O139" s="704"/>
      <c r="P139" s="704"/>
      <c r="Q139" s="31" t="e">
        <f t="shared" si="7"/>
        <v>#VALUE!</v>
      </c>
      <c r="R139" s="32" t="e">
        <f t="shared" si="8"/>
        <v>#VALUE!</v>
      </c>
      <c r="S139" s="815" t="s">
        <v>497</v>
      </c>
    </row>
    <row r="140" spans="2:19" s="807" customFormat="1" ht="16.5" hidden="1" customHeight="1" x14ac:dyDescent="0.25">
      <c r="B140" s="727">
        <v>136</v>
      </c>
      <c r="C140" s="25" t="str">
        <f t="shared" si="6"/>
        <v>TES-164-2018</v>
      </c>
      <c r="D140" s="34" t="s">
        <v>502</v>
      </c>
      <c r="E140" s="35" t="s">
        <v>500</v>
      </c>
      <c r="F140" s="36" t="s">
        <v>503</v>
      </c>
      <c r="G140" s="814" t="s">
        <v>497</v>
      </c>
      <c r="H140" s="814"/>
      <c r="I140" s="814"/>
      <c r="J140" s="814"/>
      <c r="K140" s="814"/>
      <c r="L140" s="814"/>
      <c r="M140" s="40">
        <v>42718</v>
      </c>
      <c r="N140" s="704" t="s">
        <v>498</v>
      </c>
      <c r="O140" s="704"/>
      <c r="P140" s="704"/>
      <c r="Q140" s="31" t="e">
        <f t="shared" si="7"/>
        <v>#VALUE!</v>
      </c>
      <c r="R140" s="32" t="e">
        <f t="shared" si="8"/>
        <v>#VALUE!</v>
      </c>
      <c r="S140" s="815" t="s">
        <v>497</v>
      </c>
    </row>
    <row r="141" spans="2:19" s="807" customFormat="1" ht="16.5" hidden="1" customHeight="1" x14ac:dyDescent="0.25">
      <c r="B141" s="727">
        <v>137</v>
      </c>
      <c r="C141" s="25" t="str">
        <f t="shared" si="6"/>
        <v>TES-165-2018</v>
      </c>
      <c r="D141" s="34" t="s">
        <v>504</v>
      </c>
      <c r="E141" s="35" t="s">
        <v>505</v>
      </c>
      <c r="F141" s="36" t="s">
        <v>506</v>
      </c>
      <c r="G141" s="37">
        <v>1200000</v>
      </c>
      <c r="H141" s="37"/>
      <c r="I141" s="37"/>
      <c r="J141" s="37"/>
      <c r="K141" s="37"/>
      <c r="L141" s="37"/>
      <c r="M141" s="40">
        <v>43103</v>
      </c>
      <c r="N141" s="40">
        <v>43190</v>
      </c>
      <c r="O141" s="40"/>
      <c r="P141" s="40"/>
      <c r="Q141" s="31">
        <f t="shared" si="7"/>
        <v>2</v>
      </c>
      <c r="R141" s="32">
        <f t="shared" si="8"/>
        <v>600000</v>
      </c>
      <c r="S141" s="815" t="s">
        <v>507</v>
      </c>
    </row>
    <row r="142" spans="2:19" s="821" customFormat="1" ht="16.5" hidden="1" customHeight="1" x14ac:dyDescent="0.25">
      <c r="B142" s="831">
        <v>138</v>
      </c>
      <c r="C142" s="406" t="str">
        <f t="shared" si="6"/>
        <v>SOP-814-2017</v>
      </c>
      <c r="D142" s="409" t="s">
        <v>508</v>
      </c>
      <c r="E142" s="410" t="s">
        <v>509</v>
      </c>
      <c r="F142" s="411" t="s">
        <v>510</v>
      </c>
      <c r="G142" s="838" t="s">
        <v>14</v>
      </c>
      <c r="H142" s="838"/>
      <c r="I142" s="838"/>
      <c r="J142" s="838"/>
      <c r="K142" s="838"/>
      <c r="L142" s="838"/>
      <c r="M142" s="839" t="s">
        <v>14</v>
      </c>
      <c r="N142" s="414">
        <v>43258</v>
      </c>
      <c r="O142" s="414"/>
      <c r="P142" s="414"/>
      <c r="Q142" s="407" t="e">
        <f t="shared" si="7"/>
        <v>#VALUE!</v>
      </c>
      <c r="R142" s="408" t="e">
        <f t="shared" si="8"/>
        <v>#VALUE!</v>
      </c>
      <c r="S142" s="834" t="s">
        <v>14</v>
      </c>
    </row>
    <row r="143" spans="2:19" s="821" customFormat="1" ht="16.5" hidden="1" customHeight="1" x14ac:dyDescent="0.25">
      <c r="B143" s="405">
        <v>139</v>
      </c>
      <c r="C143" s="406" t="str">
        <f t="shared" si="6"/>
        <v>SOP-814-2017</v>
      </c>
      <c r="D143" s="409" t="s">
        <v>511</v>
      </c>
      <c r="E143" s="410" t="s">
        <v>509</v>
      </c>
      <c r="F143" s="411" t="s">
        <v>512</v>
      </c>
      <c r="G143" s="838" t="s">
        <v>14</v>
      </c>
      <c r="H143" s="838"/>
      <c r="I143" s="838"/>
      <c r="J143" s="838"/>
      <c r="K143" s="838"/>
      <c r="L143" s="838"/>
      <c r="M143" s="414">
        <v>43092</v>
      </c>
      <c r="N143" s="414">
        <v>43228</v>
      </c>
      <c r="O143" s="414"/>
      <c r="P143" s="414"/>
      <c r="Q143" s="407">
        <f t="shared" si="7"/>
        <v>4</v>
      </c>
      <c r="R143" s="408" t="e">
        <f t="shared" si="8"/>
        <v>#VALUE!</v>
      </c>
      <c r="S143" s="834" t="s">
        <v>14</v>
      </c>
    </row>
    <row r="144" spans="2:19" s="821" customFormat="1" ht="16.5" hidden="1" customHeight="1" x14ac:dyDescent="0.25">
      <c r="B144" s="831">
        <v>140</v>
      </c>
      <c r="C144" s="406" t="str">
        <f t="shared" si="6"/>
        <v>SOP-809-2017</v>
      </c>
      <c r="D144" s="409" t="s">
        <v>514</v>
      </c>
      <c r="E144" s="410" t="s">
        <v>515</v>
      </c>
      <c r="F144" s="411" t="s">
        <v>516</v>
      </c>
      <c r="G144" s="838" t="s">
        <v>14</v>
      </c>
      <c r="H144" s="838"/>
      <c r="I144" s="838"/>
      <c r="J144" s="838"/>
      <c r="K144" s="838"/>
      <c r="L144" s="838"/>
      <c r="M144" s="414">
        <v>43078</v>
      </c>
      <c r="N144" s="414">
        <v>43112</v>
      </c>
      <c r="O144" s="414"/>
      <c r="P144" s="414"/>
      <c r="Q144" s="407">
        <f t="shared" si="7"/>
        <v>1</v>
      </c>
      <c r="R144" s="408" t="e">
        <f t="shared" si="8"/>
        <v>#VALUE!</v>
      </c>
      <c r="S144" s="834" t="s">
        <v>14</v>
      </c>
    </row>
    <row r="145" spans="2:19" s="821" customFormat="1" ht="16.5" hidden="1" customHeight="1" x14ac:dyDescent="0.25">
      <c r="B145" s="823">
        <v>141</v>
      </c>
      <c r="C145" s="406" t="str">
        <f t="shared" si="6"/>
        <v>SOP-810-2017</v>
      </c>
      <c r="D145" s="409" t="s">
        <v>517</v>
      </c>
      <c r="E145" s="410" t="s">
        <v>222</v>
      </c>
      <c r="F145" s="411" t="s">
        <v>518</v>
      </c>
      <c r="G145" s="838" t="s">
        <v>14</v>
      </c>
      <c r="H145" s="838"/>
      <c r="I145" s="838"/>
      <c r="J145" s="838"/>
      <c r="K145" s="838"/>
      <c r="L145" s="838"/>
      <c r="M145" s="413" t="s">
        <v>14</v>
      </c>
      <c r="N145" s="414">
        <v>43222</v>
      </c>
      <c r="O145" s="414"/>
      <c r="P145" s="414"/>
      <c r="Q145" s="407" t="e">
        <f t="shared" si="7"/>
        <v>#VALUE!</v>
      </c>
      <c r="R145" s="408" t="e">
        <f t="shared" si="8"/>
        <v>#VALUE!</v>
      </c>
      <c r="S145" s="834" t="s">
        <v>14</v>
      </c>
    </row>
    <row r="146" spans="2:19" s="821" customFormat="1" ht="16.5" hidden="1" customHeight="1" x14ac:dyDescent="0.25">
      <c r="B146" s="405">
        <v>142</v>
      </c>
      <c r="C146" s="406" t="str">
        <f t="shared" si="6"/>
        <v>SOP-810-2017</v>
      </c>
      <c r="D146" s="409" t="s">
        <v>519</v>
      </c>
      <c r="E146" s="410" t="s">
        <v>222</v>
      </c>
      <c r="F146" s="411" t="s">
        <v>520</v>
      </c>
      <c r="G146" s="838" t="s">
        <v>14</v>
      </c>
      <c r="H146" s="838"/>
      <c r="I146" s="838"/>
      <c r="J146" s="838"/>
      <c r="K146" s="838"/>
      <c r="L146" s="838"/>
      <c r="M146" s="414">
        <v>43092</v>
      </c>
      <c r="N146" s="414">
        <v>43181</v>
      </c>
      <c r="O146" s="414"/>
      <c r="P146" s="414"/>
      <c r="Q146" s="407">
        <f t="shared" si="7"/>
        <v>2</v>
      </c>
      <c r="R146" s="408" t="e">
        <f t="shared" si="8"/>
        <v>#VALUE!</v>
      </c>
      <c r="S146" s="834" t="s">
        <v>14</v>
      </c>
    </row>
    <row r="147" spans="2:19" s="807" customFormat="1" ht="16.5" hidden="1" customHeight="1" x14ac:dyDescent="0.25">
      <c r="B147" s="809">
        <v>143</v>
      </c>
      <c r="C147" s="25" t="str">
        <f t="shared" si="6"/>
        <v>OEP-122-2018</v>
      </c>
      <c r="D147" s="34" t="s">
        <v>521</v>
      </c>
      <c r="E147" s="35" t="s">
        <v>522</v>
      </c>
      <c r="F147" s="36" t="s">
        <v>523</v>
      </c>
      <c r="G147" s="37">
        <v>250000</v>
      </c>
      <c r="H147" s="37"/>
      <c r="I147" s="37"/>
      <c r="J147" s="37"/>
      <c r="K147" s="37"/>
      <c r="L147" s="37"/>
      <c r="M147" s="40">
        <v>43101</v>
      </c>
      <c r="N147" s="40">
        <v>43403</v>
      </c>
      <c r="O147" s="40"/>
      <c r="P147" s="40"/>
      <c r="Q147" s="31">
        <f t="shared" si="7"/>
        <v>9</v>
      </c>
      <c r="R147" s="32">
        <f t="shared" si="8"/>
        <v>27777.777777777777</v>
      </c>
      <c r="S147" s="815" t="s">
        <v>524</v>
      </c>
    </row>
    <row r="148" spans="2:19" s="807" customFormat="1" ht="16.5" hidden="1" customHeight="1" x14ac:dyDescent="0.25">
      <c r="B148" s="727">
        <v>144</v>
      </c>
      <c r="C148" s="25" t="str">
        <f t="shared" si="6"/>
        <v>SAD-478-2018</v>
      </c>
      <c r="D148" s="34" t="s">
        <v>525</v>
      </c>
      <c r="E148" s="35" t="s">
        <v>526</v>
      </c>
      <c r="F148" s="36" t="s">
        <v>527</v>
      </c>
      <c r="G148" s="37">
        <v>180000</v>
      </c>
      <c r="H148" s="37"/>
      <c r="I148" s="37"/>
      <c r="J148" s="37"/>
      <c r="K148" s="37"/>
      <c r="L148" s="37"/>
      <c r="M148" s="40">
        <v>43101</v>
      </c>
      <c r="N148" s="40">
        <v>43403</v>
      </c>
      <c r="O148" s="40"/>
      <c r="P148" s="40"/>
      <c r="Q148" s="31">
        <f t="shared" si="7"/>
        <v>9</v>
      </c>
      <c r="R148" s="32">
        <f t="shared" si="8"/>
        <v>20000</v>
      </c>
      <c r="S148" s="815">
        <v>180000</v>
      </c>
    </row>
    <row r="149" spans="2:19" s="807" customFormat="1" ht="16.5" hidden="1" customHeight="1" x14ac:dyDescent="0.25">
      <c r="B149" s="809">
        <v>145</v>
      </c>
      <c r="C149" s="25" t="str">
        <f t="shared" si="6"/>
        <v>OEP-123-2018</v>
      </c>
      <c r="D149" s="34" t="s">
        <v>528</v>
      </c>
      <c r="E149" s="35" t="s">
        <v>529</v>
      </c>
      <c r="F149" s="36" t="s">
        <v>530</v>
      </c>
      <c r="G149" s="37">
        <v>232000</v>
      </c>
      <c r="H149" s="37"/>
      <c r="I149" s="37"/>
      <c r="J149" s="37"/>
      <c r="K149" s="37"/>
      <c r="L149" s="37"/>
      <c r="M149" s="40">
        <v>43101</v>
      </c>
      <c r="N149" s="40">
        <v>43403</v>
      </c>
      <c r="O149" s="40"/>
      <c r="P149" s="40"/>
      <c r="Q149" s="31">
        <f t="shared" si="7"/>
        <v>9</v>
      </c>
      <c r="R149" s="32">
        <f t="shared" si="8"/>
        <v>25777.777777777777</v>
      </c>
      <c r="S149" s="815" t="s">
        <v>531</v>
      </c>
    </row>
    <row r="150" spans="2:19" s="807" customFormat="1" ht="16.5" hidden="1" customHeight="1" x14ac:dyDescent="0.25">
      <c r="B150" s="727">
        <v>146</v>
      </c>
      <c r="C150" s="25" t="str">
        <f t="shared" si="6"/>
        <v>OEP-124-2018</v>
      </c>
      <c r="D150" s="34" t="s">
        <v>532</v>
      </c>
      <c r="E150" s="35" t="s">
        <v>533</v>
      </c>
      <c r="F150" s="36" t="s">
        <v>534</v>
      </c>
      <c r="G150" s="37">
        <v>4000000</v>
      </c>
      <c r="H150" s="37"/>
      <c r="I150" s="37"/>
      <c r="J150" s="37"/>
      <c r="K150" s="37"/>
      <c r="L150" s="37"/>
      <c r="M150" s="40">
        <v>43101</v>
      </c>
      <c r="N150" s="40">
        <v>43403</v>
      </c>
      <c r="O150" s="40"/>
      <c r="P150" s="40"/>
      <c r="Q150" s="31">
        <f t="shared" si="7"/>
        <v>9</v>
      </c>
      <c r="R150" s="32">
        <f t="shared" si="8"/>
        <v>444444.44444444444</v>
      </c>
      <c r="S150" s="815" t="s">
        <v>535</v>
      </c>
    </row>
    <row r="151" spans="2:19" s="807" customFormat="1" ht="16.5" hidden="1" customHeight="1" x14ac:dyDescent="0.25">
      <c r="B151" s="809">
        <v>147</v>
      </c>
      <c r="C151" s="25" t="str">
        <f t="shared" si="6"/>
        <v>OEP-125-2018</v>
      </c>
      <c r="D151" s="34" t="s">
        <v>536</v>
      </c>
      <c r="E151" s="35" t="s">
        <v>537</v>
      </c>
      <c r="F151" s="36" t="s">
        <v>538</v>
      </c>
      <c r="G151" s="37">
        <v>250000</v>
      </c>
      <c r="H151" s="37"/>
      <c r="I151" s="37"/>
      <c r="J151" s="37"/>
      <c r="K151" s="37"/>
      <c r="L151" s="37"/>
      <c r="M151" s="40">
        <v>43101</v>
      </c>
      <c r="N151" s="40">
        <v>43403</v>
      </c>
      <c r="O151" s="40"/>
      <c r="P151" s="40"/>
      <c r="Q151" s="31">
        <f t="shared" si="7"/>
        <v>9</v>
      </c>
      <c r="R151" s="32">
        <f t="shared" si="8"/>
        <v>27777.777777777777</v>
      </c>
      <c r="S151" s="815" t="s">
        <v>524</v>
      </c>
    </row>
    <row r="152" spans="2:19" s="807" customFormat="1" ht="18" hidden="1" customHeight="1" x14ac:dyDescent="0.25">
      <c r="B152" s="727">
        <v>148</v>
      </c>
      <c r="C152" s="25" t="str">
        <f t="shared" si="6"/>
        <v>SPP-302-2018</v>
      </c>
      <c r="D152" s="34" t="s">
        <v>539</v>
      </c>
      <c r="E152" s="35" t="s">
        <v>540</v>
      </c>
      <c r="F152" s="36" t="s">
        <v>541</v>
      </c>
      <c r="G152" s="37">
        <v>4500000</v>
      </c>
      <c r="H152" s="37"/>
      <c r="I152" s="37"/>
      <c r="J152" s="37"/>
      <c r="K152" s="37"/>
      <c r="L152" s="37"/>
      <c r="M152" s="40">
        <v>43185</v>
      </c>
      <c r="N152" s="40">
        <v>43343</v>
      </c>
      <c r="O152" s="40"/>
      <c r="P152" s="40"/>
      <c r="Q152" s="31">
        <f t="shared" si="7"/>
        <v>5</v>
      </c>
      <c r="R152" s="32">
        <f t="shared" si="8"/>
        <v>900000</v>
      </c>
      <c r="S152" s="39" t="s">
        <v>542</v>
      </c>
    </row>
    <row r="153" spans="2:19" s="821" customFormat="1" ht="17.25" hidden="1" customHeight="1" x14ac:dyDescent="0.25">
      <c r="B153" s="405">
        <v>149</v>
      </c>
      <c r="C153" s="406" t="str">
        <f t="shared" si="6"/>
        <v>SOP-843-2018</v>
      </c>
      <c r="D153" s="409" t="s">
        <v>543</v>
      </c>
      <c r="E153" s="410" t="s">
        <v>544</v>
      </c>
      <c r="F153" s="411" t="s">
        <v>545</v>
      </c>
      <c r="G153" s="412">
        <v>3049623.96</v>
      </c>
      <c r="H153" s="412"/>
      <c r="I153" s="412"/>
      <c r="J153" s="412"/>
      <c r="K153" s="412"/>
      <c r="L153" s="412"/>
      <c r="M153" s="414">
        <v>43206</v>
      </c>
      <c r="N153" s="414">
        <v>43325</v>
      </c>
      <c r="O153" s="414"/>
      <c r="P153" s="414"/>
      <c r="Q153" s="407">
        <f t="shared" si="7"/>
        <v>3</v>
      </c>
      <c r="R153" s="408">
        <f t="shared" si="8"/>
        <v>1016541.32</v>
      </c>
      <c r="S153" s="415">
        <v>3049623.96</v>
      </c>
    </row>
    <row r="154" spans="2:19" s="821" customFormat="1" ht="17.25" hidden="1" customHeight="1" x14ac:dyDescent="0.25">
      <c r="B154" s="831">
        <v>150</v>
      </c>
      <c r="C154" s="406" t="str">
        <f t="shared" si="6"/>
        <v>SOP-844-2018</v>
      </c>
      <c r="D154" s="409" t="s">
        <v>546</v>
      </c>
      <c r="E154" s="410" t="s">
        <v>547</v>
      </c>
      <c r="F154" s="411" t="s">
        <v>548</v>
      </c>
      <c r="G154" s="412">
        <v>2787548.44</v>
      </c>
      <c r="H154" s="412"/>
      <c r="I154" s="412"/>
      <c r="J154" s="412"/>
      <c r="K154" s="412"/>
      <c r="L154" s="412"/>
      <c r="M154" s="414">
        <v>43206</v>
      </c>
      <c r="N154" s="414">
        <v>43325</v>
      </c>
      <c r="O154" s="414"/>
      <c r="P154" s="414"/>
      <c r="Q154" s="407">
        <f t="shared" si="7"/>
        <v>3</v>
      </c>
      <c r="R154" s="408">
        <f t="shared" si="8"/>
        <v>929182.81333333335</v>
      </c>
      <c r="S154" s="415">
        <v>2787548.44</v>
      </c>
    </row>
    <row r="155" spans="2:19" s="807" customFormat="1" ht="17.25" hidden="1" customHeight="1" x14ac:dyDescent="0.25">
      <c r="B155" s="727">
        <v>151</v>
      </c>
      <c r="C155" s="25" t="str">
        <f t="shared" si="6"/>
        <v>SAD-480-2018</v>
      </c>
      <c r="D155" s="34" t="s">
        <v>549</v>
      </c>
      <c r="E155" s="35" t="s">
        <v>550</v>
      </c>
      <c r="F155" s="36" t="s">
        <v>551</v>
      </c>
      <c r="G155" s="37">
        <v>20000000</v>
      </c>
      <c r="H155" s="37"/>
      <c r="I155" s="37"/>
      <c r="J155" s="37"/>
      <c r="K155" s="37"/>
      <c r="L155" s="37"/>
      <c r="M155" s="40">
        <v>43101</v>
      </c>
      <c r="N155" s="40">
        <v>43403</v>
      </c>
      <c r="O155" s="40"/>
      <c r="P155" s="40"/>
      <c r="Q155" s="31">
        <f t="shared" si="7"/>
        <v>9</v>
      </c>
      <c r="R155" s="32">
        <f t="shared" si="8"/>
        <v>2222222.222222222</v>
      </c>
      <c r="S155" s="39" t="s">
        <v>552</v>
      </c>
    </row>
    <row r="156" spans="2:19" s="807" customFormat="1" ht="17.25" hidden="1" customHeight="1" x14ac:dyDescent="0.25">
      <c r="B156" s="809">
        <v>152</v>
      </c>
      <c r="C156" s="25" t="str">
        <f t="shared" si="6"/>
        <v>SPP-304-2018</v>
      </c>
      <c r="D156" s="34" t="s">
        <v>553</v>
      </c>
      <c r="E156" s="35" t="s">
        <v>554</v>
      </c>
      <c r="F156" s="36" t="s">
        <v>555</v>
      </c>
      <c r="G156" s="37">
        <v>10000000</v>
      </c>
      <c r="H156" s="37"/>
      <c r="I156" s="37"/>
      <c r="J156" s="37"/>
      <c r="K156" s="37"/>
      <c r="L156" s="37"/>
      <c r="M156" s="40">
        <v>43187</v>
      </c>
      <c r="N156" s="40">
        <v>43312</v>
      </c>
      <c r="O156" s="40"/>
      <c r="P156" s="40"/>
      <c r="Q156" s="31">
        <f t="shared" si="7"/>
        <v>4</v>
      </c>
      <c r="R156" s="32">
        <f t="shared" si="8"/>
        <v>2500000</v>
      </c>
      <c r="S156" s="39" t="s">
        <v>556</v>
      </c>
    </row>
    <row r="157" spans="2:19" s="807" customFormat="1" ht="17.25" hidden="1" customHeight="1" x14ac:dyDescent="0.25">
      <c r="B157" s="812">
        <v>153</v>
      </c>
      <c r="C157" s="25" t="str">
        <f t="shared" si="6"/>
        <v>TES-166-2018</v>
      </c>
      <c r="D157" s="34" t="s">
        <v>557</v>
      </c>
      <c r="E157" s="35" t="s">
        <v>558</v>
      </c>
      <c r="F157" s="36" t="s">
        <v>559</v>
      </c>
      <c r="G157" s="37">
        <v>1260756</v>
      </c>
      <c r="H157" s="37"/>
      <c r="I157" s="37"/>
      <c r="J157" s="37"/>
      <c r="K157" s="37"/>
      <c r="L157" s="37"/>
      <c r="M157" s="40">
        <v>43101</v>
      </c>
      <c r="N157" s="40">
        <v>43403</v>
      </c>
      <c r="O157" s="40"/>
      <c r="P157" s="40"/>
      <c r="Q157" s="31">
        <f t="shared" si="7"/>
        <v>9</v>
      </c>
      <c r="R157" s="32">
        <f t="shared" si="8"/>
        <v>140084</v>
      </c>
      <c r="S157" s="815" t="s">
        <v>560</v>
      </c>
    </row>
    <row r="158" spans="2:19" s="807" customFormat="1" ht="17.25" hidden="1" customHeight="1" x14ac:dyDescent="0.25">
      <c r="B158" s="727">
        <v>154</v>
      </c>
      <c r="C158" s="25" t="str">
        <f t="shared" si="6"/>
        <v>OEP-126-2018</v>
      </c>
      <c r="D158" s="34" t="s">
        <v>561</v>
      </c>
      <c r="E158" s="35" t="s">
        <v>562</v>
      </c>
      <c r="F158" s="36" t="s">
        <v>563</v>
      </c>
      <c r="G158" s="37">
        <v>1250000</v>
      </c>
      <c r="H158" s="37"/>
      <c r="I158" s="37"/>
      <c r="J158" s="37"/>
      <c r="K158" s="37"/>
      <c r="L158" s="37"/>
      <c r="M158" s="40">
        <v>43101</v>
      </c>
      <c r="N158" s="40">
        <v>43403</v>
      </c>
      <c r="O158" s="40"/>
      <c r="P158" s="40"/>
      <c r="Q158" s="31">
        <f t="shared" si="7"/>
        <v>9</v>
      </c>
      <c r="R158" s="32">
        <f t="shared" si="8"/>
        <v>138888.88888888888</v>
      </c>
      <c r="S158" s="39" t="s">
        <v>564</v>
      </c>
    </row>
    <row r="159" spans="2:19" s="807" customFormat="1" ht="17.25" hidden="1" customHeight="1" x14ac:dyDescent="0.25">
      <c r="B159" s="809">
        <v>155</v>
      </c>
      <c r="C159" s="25" t="str">
        <f t="shared" si="6"/>
        <v>SSP-224-2018</v>
      </c>
      <c r="D159" s="34" t="s">
        <v>464</v>
      </c>
      <c r="E159" s="35" t="s">
        <v>465</v>
      </c>
      <c r="F159" s="36" t="s">
        <v>565</v>
      </c>
      <c r="G159" s="37">
        <v>30000000</v>
      </c>
      <c r="H159" s="37"/>
      <c r="I159" s="37"/>
      <c r="J159" s="37"/>
      <c r="K159" s="37"/>
      <c r="L159" s="37"/>
      <c r="M159" s="40">
        <v>43101</v>
      </c>
      <c r="N159" s="40">
        <v>43403</v>
      </c>
      <c r="O159" s="40"/>
      <c r="P159" s="40"/>
      <c r="Q159" s="31">
        <f t="shared" si="7"/>
        <v>9</v>
      </c>
      <c r="R159" s="32">
        <f t="shared" si="8"/>
        <v>3333333.3333333335</v>
      </c>
      <c r="S159" s="39" t="s">
        <v>467</v>
      </c>
    </row>
    <row r="160" spans="2:19" s="821" customFormat="1" ht="17.25" hidden="1" customHeight="1" x14ac:dyDescent="0.25">
      <c r="B160" s="405">
        <v>156</v>
      </c>
      <c r="C160" s="406" t="str">
        <f t="shared" si="6"/>
        <v>SOP-739-2017</v>
      </c>
      <c r="D160" s="409" t="s">
        <v>566</v>
      </c>
      <c r="E160" s="410" t="s">
        <v>567</v>
      </c>
      <c r="F160" s="411" t="s">
        <v>568</v>
      </c>
      <c r="G160" s="412">
        <v>2429341.9300000002</v>
      </c>
      <c r="H160" s="412"/>
      <c r="I160" s="412"/>
      <c r="J160" s="412"/>
      <c r="K160" s="412"/>
      <c r="L160" s="412"/>
      <c r="M160" s="413" t="s">
        <v>14</v>
      </c>
      <c r="N160" s="414">
        <v>42916</v>
      </c>
      <c r="O160" s="414"/>
      <c r="P160" s="414"/>
      <c r="Q160" s="407" t="e">
        <f t="shared" si="7"/>
        <v>#VALUE!</v>
      </c>
      <c r="R160" s="408" t="e">
        <f t="shared" si="8"/>
        <v>#VALUE!</v>
      </c>
      <c r="S160" s="415">
        <v>2429341.9300000002</v>
      </c>
    </row>
    <row r="161" spans="2:19" s="807" customFormat="1" ht="17.25" hidden="1" customHeight="1" x14ac:dyDescent="0.25">
      <c r="B161" s="809">
        <v>157</v>
      </c>
      <c r="C161" s="25" t="str">
        <f t="shared" si="6"/>
        <v>SSP-225-2018</v>
      </c>
      <c r="D161" s="34" t="s">
        <v>569</v>
      </c>
      <c r="E161" s="35" t="s">
        <v>570</v>
      </c>
      <c r="F161" s="36" t="s">
        <v>571</v>
      </c>
      <c r="G161" s="37">
        <v>4000000</v>
      </c>
      <c r="H161" s="37"/>
      <c r="I161" s="37"/>
      <c r="J161" s="37"/>
      <c r="K161" s="37"/>
      <c r="L161" s="37"/>
      <c r="M161" s="40">
        <v>43185</v>
      </c>
      <c r="N161" s="40">
        <v>43403</v>
      </c>
      <c r="O161" s="40"/>
      <c r="P161" s="40"/>
      <c r="Q161" s="31">
        <f t="shared" si="7"/>
        <v>7</v>
      </c>
      <c r="R161" s="32">
        <f t="shared" si="8"/>
        <v>571428.57142857148</v>
      </c>
      <c r="S161" s="815" t="s">
        <v>572</v>
      </c>
    </row>
    <row r="162" spans="2:19" s="807" customFormat="1" ht="17.25" hidden="1" customHeight="1" x14ac:dyDescent="0.25">
      <c r="B162" s="727">
        <v>158</v>
      </c>
      <c r="C162" s="25" t="str">
        <f t="shared" si="6"/>
        <v>TES-167-2018</v>
      </c>
      <c r="D162" s="34" t="s">
        <v>573</v>
      </c>
      <c r="E162" s="35" t="s">
        <v>574</v>
      </c>
      <c r="F162" s="36" t="s">
        <v>575</v>
      </c>
      <c r="G162" s="37">
        <v>1138104.3999999999</v>
      </c>
      <c r="H162" s="37"/>
      <c r="I162" s="37"/>
      <c r="J162" s="37"/>
      <c r="K162" s="37"/>
      <c r="L162" s="37"/>
      <c r="M162" s="40">
        <v>43101</v>
      </c>
      <c r="N162" s="40">
        <v>43403</v>
      </c>
      <c r="O162" s="40"/>
      <c r="P162" s="40"/>
      <c r="Q162" s="31">
        <f t="shared" si="7"/>
        <v>9</v>
      </c>
      <c r="R162" s="32">
        <f t="shared" si="8"/>
        <v>126456.04444444443</v>
      </c>
      <c r="S162" s="815" t="s">
        <v>576</v>
      </c>
    </row>
    <row r="163" spans="2:19" s="807" customFormat="1" ht="20.25" hidden="1" customHeight="1" x14ac:dyDescent="0.25">
      <c r="B163" s="809">
        <v>159</v>
      </c>
      <c r="C163" s="25" t="str">
        <f t="shared" si="6"/>
        <v>DIF-035-2018</v>
      </c>
      <c r="D163" s="34" t="s">
        <v>577</v>
      </c>
      <c r="E163" s="35" t="s">
        <v>578</v>
      </c>
      <c r="F163" s="36" t="s">
        <v>579</v>
      </c>
      <c r="G163" s="814">
        <v>809796</v>
      </c>
      <c r="H163" s="814"/>
      <c r="I163" s="814"/>
      <c r="J163" s="814"/>
      <c r="K163" s="814"/>
      <c r="L163" s="814"/>
      <c r="M163" s="40">
        <v>43101</v>
      </c>
      <c r="N163" s="40">
        <v>43403</v>
      </c>
      <c r="O163" s="40"/>
      <c r="P163" s="40"/>
      <c r="Q163" s="31">
        <f t="shared" si="7"/>
        <v>9</v>
      </c>
      <c r="R163" s="32">
        <f t="shared" si="8"/>
        <v>89977.333333333328</v>
      </c>
      <c r="S163" s="815" t="s">
        <v>580</v>
      </c>
    </row>
    <row r="164" spans="2:19" s="807" customFormat="1" ht="20.25" hidden="1" customHeight="1" x14ac:dyDescent="0.25">
      <c r="B164" s="727">
        <v>160</v>
      </c>
      <c r="C164" s="25" t="str">
        <f t="shared" si="6"/>
        <v>SAD-479-2018</v>
      </c>
      <c r="D164" s="34" t="s">
        <v>581</v>
      </c>
      <c r="E164" s="35" t="s">
        <v>37</v>
      </c>
      <c r="F164" s="36" t="s">
        <v>582</v>
      </c>
      <c r="G164" s="37">
        <v>14948885.199999999</v>
      </c>
      <c r="H164" s="37"/>
      <c r="I164" s="37"/>
      <c r="J164" s="37"/>
      <c r="K164" s="37"/>
      <c r="L164" s="37"/>
      <c r="M164" s="40">
        <v>43157</v>
      </c>
      <c r="N164" s="38" t="s">
        <v>583</v>
      </c>
      <c r="O164" s="38"/>
      <c r="P164" s="38"/>
      <c r="Q164" s="31" t="e">
        <f t="shared" si="7"/>
        <v>#VALUE!</v>
      </c>
      <c r="R164" s="32" t="e">
        <f t="shared" si="8"/>
        <v>#VALUE!</v>
      </c>
      <c r="S164" s="815">
        <v>14948885.199999999</v>
      </c>
    </row>
    <row r="165" spans="2:19" s="807" customFormat="1" ht="20.25" hidden="1" customHeight="1" x14ac:dyDescent="0.25">
      <c r="B165" s="727">
        <v>161</v>
      </c>
      <c r="C165" s="25" t="str">
        <f t="shared" si="6"/>
        <v>SAD-481-2018</v>
      </c>
      <c r="D165" s="34" t="s">
        <v>584</v>
      </c>
      <c r="E165" s="35" t="s">
        <v>585</v>
      </c>
      <c r="F165" s="36" t="s">
        <v>586</v>
      </c>
      <c r="G165" s="37">
        <v>1000000</v>
      </c>
      <c r="H165" s="37"/>
      <c r="I165" s="37"/>
      <c r="J165" s="37"/>
      <c r="K165" s="37"/>
      <c r="L165" s="37"/>
      <c r="M165" s="40">
        <v>43101</v>
      </c>
      <c r="N165" s="40">
        <v>43403</v>
      </c>
      <c r="O165" s="40"/>
      <c r="P165" s="40"/>
      <c r="Q165" s="31">
        <f t="shared" si="7"/>
        <v>9</v>
      </c>
      <c r="R165" s="32">
        <f t="shared" si="8"/>
        <v>111111.11111111111</v>
      </c>
      <c r="S165" s="815">
        <v>1000000</v>
      </c>
    </row>
    <row r="166" spans="2:19" s="807" customFormat="1" ht="20.25" hidden="1" customHeight="1" x14ac:dyDescent="0.25">
      <c r="B166" s="809">
        <v>162</v>
      </c>
      <c r="C166" s="25" t="str">
        <f t="shared" si="6"/>
        <v>SAD-407-2017</v>
      </c>
      <c r="D166" s="34" t="s">
        <v>587</v>
      </c>
      <c r="E166" s="35" t="s">
        <v>37</v>
      </c>
      <c r="F166" s="36" t="s">
        <v>588</v>
      </c>
      <c r="G166" s="37">
        <v>746494.8</v>
      </c>
      <c r="H166" s="37"/>
      <c r="I166" s="37"/>
      <c r="J166" s="37"/>
      <c r="K166" s="37"/>
      <c r="L166" s="37"/>
      <c r="M166" s="38" t="s">
        <v>14</v>
      </c>
      <c r="N166" s="40">
        <v>43146</v>
      </c>
      <c r="O166" s="40"/>
      <c r="P166" s="40"/>
      <c r="Q166" s="31" t="e">
        <f t="shared" si="7"/>
        <v>#VALUE!</v>
      </c>
      <c r="R166" s="32" t="e">
        <f t="shared" si="8"/>
        <v>#VALUE!</v>
      </c>
      <c r="S166" s="815" t="s">
        <v>589</v>
      </c>
    </row>
    <row r="167" spans="2:19" s="807" customFormat="1" ht="20.25" hidden="1" customHeight="1" x14ac:dyDescent="0.25">
      <c r="B167" s="727">
        <v>163</v>
      </c>
      <c r="C167" s="25" t="str">
        <f t="shared" si="6"/>
        <v>SAD-482-2018</v>
      </c>
      <c r="D167" s="34" t="s">
        <v>590</v>
      </c>
      <c r="E167" s="35" t="s">
        <v>591</v>
      </c>
      <c r="F167" s="36" t="s">
        <v>592</v>
      </c>
      <c r="G167" s="814">
        <v>453560</v>
      </c>
      <c r="H167" s="814"/>
      <c r="I167" s="814"/>
      <c r="J167" s="814"/>
      <c r="K167" s="814"/>
      <c r="L167" s="814"/>
      <c r="M167" s="40">
        <v>43101</v>
      </c>
      <c r="N167" s="40">
        <v>43403</v>
      </c>
      <c r="O167" s="40"/>
      <c r="P167" s="40"/>
      <c r="Q167" s="31">
        <f t="shared" si="7"/>
        <v>9</v>
      </c>
      <c r="R167" s="32">
        <f t="shared" si="8"/>
        <v>50395.555555555555</v>
      </c>
      <c r="S167" s="815" t="s">
        <v>593</v>
      </c>
    </row>
    <row r="168" spans="2:19" s="807" customFormat="1" ht="20.25" hidden="1" customHeight="1" x14ac:dyDescent="0.25">
      <c r="B168" s="809">
        <v>164</v>
      </c>
      <c r="C168" s="25" t="str">
        <f t="shared" si="6"/>
        <v>OEP-127-2018</v>
      </c>
      <c r="D168" s="34" t="s">
        <v>594</v>
      </c>
      <c r="E168" s="35" t="s">
        <v>595</v>
      </c>
      <c r="F168" s="36" t="s">
        <v>563</v>
      </c>
      <c r="G168" s="37">
        <v>750000</v>
      </c>
      <c r="H168" s="37"/>
      <c r="I168" s="37"/>
      <c r="J168" s="37"/>
      <c r="K168" s="37"/>
      <c r="L168" s="37"/>
      <c r="M168" s="40">
        <v>43101</v>
      </c>
      <c r="N168" s="40">
        <v>43403</v>
      </c>
      <c r="O168" s="40"/>
      <c r="P168" s="40"/>
      <c r="Q168" s="31">
        <f t="shared" si="7"/>
        <v>9</v>
      </c>
      <c r="R168" s="32">
        <f t="shared" si="8"/>
        <v>83333.333333333328</v>
      </c>
      <c r="S168" s="39" t="s">
        <v>596</v>
      </c>
    </row>
    <row r="169" spans="2:19" s="807" customFormat="1" ht="13.5" hidden="1" customHeight="1" x14ac:dyDescent="0.25">
      <c r="B169" s="812">
        <v>165</v>
      </c>
      <c r="C169" s="25" t="str">
        <f t="shared" si="6"/>
        <v>SSP-226-2018</v>
      </c>
      <c r="D169" s="34" t="s">
        <v>597</v>
      </c>
      <c r="E169" s="35" t="s">
        <v>598</v>
      </c>
      <c r="F169" s="36" t="s">
        <v>599</v>
      </c>
      <c r="G169" s="37">
        <v>12861262.1</v>
      </c>
      <c r="H169" s="37"/>
      <c r="I169" s="37"/>
      <c r="J169" s="37"/>
      <c r="K169" s="37"/>
      <c r="L169" s="37"/>
      <c r="M169" s="40">
        <v>43164</v>
      </c>
      <c r="N169" s="40">
        <v>43403</v>
      </c>
      <c r="O169" s="40"/>
      <c r="P169" s="40"/>
      <c r="Q169" s="31">
        <f t="shared" si="7"/>
        <v>7</v>
      </c>
      <c r="R169" s="32">
        <f t="shared" si="8"/>
        <v>1837323.1571428571</v>
      </c>
      <c r="S169" s="39" t="s">
        <v>600</v>
      </c>
    </row>
    <row r="170" spans="2:19" s="807" customFormat="1" ht="13.5" hidden="1" customHeight="1" x14ac:dyDescent="0.25">
      <c r="B170" s="727">
        <v>166</v>
      </c>
      <c r="C170" s="25" t="str">
        <f t="shared" si="6"/>
        <v>SSP-227-2018</v>
      </c>
      <c r="D170" s="34" t="s">
        <v>601</v>
      </c>
      <c r="E170" s="35" t="s">
        <v>602</v>
      </c>
      <c r="F170" s="36" t="s">
        <v>603</v>
      </c>
      <c r="G170" s="37">
        <v>29206770.5</v>
      </c>
      <c r="H170" s="37"/>
      <c r="I170" s="37"/>
      <c r="J170" s="37"/>
      <c r="K170" s="37"/>
      <c r="L170" s="37"/>
      <c r="M170" s="40">
        <v>43101</v>
      </c>
      <c r="N170" s="40">
        <v>43403</v>
      </c>
      <c r="O170" s="40"/>
      <c r="P170" s="40"/>
      <c r="Q170" s="31">
        <f t="shared" si="7"/>
        <v>9</v>
      </c>
      <c r="R170" s="32">
        <f t="shared" si="8"/>
        <v>3245196.722222222</v>
      </c>
      <c r="S170" s="39" t="s">
        <v>604</v>
      </c>
    </row>
    <row r="171" spans="2:19" s="807" customFormat="1" ht="13.5" hidden="1" customHeight="1" x14ac:dyDescent="0.25">
      <c r="B171" s="809">
        <v>167</v>
      </c>
      <c r="C171" s="25" t="str">
        <f t="shared" si="6"/>
        <v>SSP-228-2018</v>
      </c>
      <c r="D171" s="34" t="s">
        <v>605</v>
      </c>
      <c r="E171" s="35" t="s">
        <v>606</v>
      </c>
      <c r="F171" s="36" t="s">
        <v>607</v>
      </c>
      <c r="G171" s="37">
        <v>17759914.890000001</v>
      </c>
      <c r="H171" s="37"/>
      <c r="I171" s="37"/>
      <c r="J171" s="37"/>
      <c r="K171" s="37"/>
      <c r="L171" s="37"/>
      <c r="M171" s="40">
        <v>43164</v>
      </c>
      <c r="N171" s="40">
        <v>43403</v>
      </c>
      <c r="O171" s="40"/>
      <c r="P171" s="40"/>
      <c r="Q171" s="31">
        <f t="shared" si="7"/>
        <v>7</v>
      </c>
      <c r="R171" s="32">
        <f t="shared" si="8"/>
        <v>2537130.6985714287</v>
      </c>
      <c r="S171" s="39">
        <v>13759914.890000001</v>
      </c>
    </row>
    <row r="172" spans="2:19" s="807" customFormat="1" ht="13.5" hidden="1" customHeight="1" x14ac:dyDescent="0.25">
      <c r="B172" s="727">
        <v>168</v>
      </c>
      <c r="C172" s="25" t="str">
        <f t="shared" si="6"/>
        <v>SSP-229-2018</v>
      </c>
      <c r="D172" s="34" t="s">
        <v>608</v>
      </c>
      <c r="E172" s="35" t="s">
        <v>414</v>
      </c>
      <c r="F172" s="36" t="s">
        <v>609</v>
      </c>
      <c r="G172" s="37">
        <v>14116194.369999999</v>
      </c>
      <c r="H172" s="37"/>
      <c r="I172" s="37"/>
      <c r="J172" s="37"/>
      <c r="K172" s="37"/>
      <c r="L172" s="37"/>
      <c r="M172" s="40">
        <v>43164</v>
      </c>
      <c r="N172" s="40">
        <v>43403</v>
      </c>
      <c r="O172" s="40"/>
      <c r="P172" s="40"/>
      <c r="Q172" s="31">
        <f t="shared" si="7"/>
        <v>7</v>
      </c>
      <c r="R172" s="32">
        <f t="shared" si="8"/>
        <v>2016599.1957142856</v>
      </c>
      <c r="S172" s="39">
        <v>14116194.369999999</v>
      </c>
    </row>
    <row r="173" spans="2:19" s="807" customFormat="1" ht="13.5" hidden="1" customHeight="1" x14ac:dyDescent="0.25">
      <c r="B173" s="809">
        <v>169</v>
      </c>
      <c r="C173" s="25" t="str">
        <f t="shared" si="6"/>
        <v>SSP-230-2018</v>
      </c>
      <c r="D173" s="34" t="s">
        <v>610</v>
      </c>
      <c r="E173" s="35" t="s">
        <v>611</v>
      </c>
      <c r="F173" s="36" t="s">
        <v>609</v>
      </c>
      <c r="G173" s="37">
        <v>14115032.01</v>
      </c>
      <c r="H173" s="37"/>
      <c r="I173" s="37"/>
      <c r="J173" s="37"/>
      <c r="K173" s="37"/>
      <c r="L173" s="37"/>
      <c r="M173" s="40">
        <v>43164</v>
      </c>
      <c r="N173" s="40">
        <v>43403</v>
      </c>
      <c r="O173" s="40"/>
      <c r="P173" s="40"/>
      <c r="Q173" s="31">
        <f t="shared" si="7"/>
        <v>7</v>
      </c>
      <c r="R173" s="32">
        <f t="shared" si="8"/>
        <v>2016433.1442857143</v>
      </c>
      <c r="S173" s="39">
        <v>14115032.01</v>
      </c>
    </row>
    <row r="174" spans="2:19" s="807" customFormat="1" ht="13.5" hidden="1" customHeight="1" x14ac:dyDescent="0.25">
      <c r="B174" s="727">
        <v>170</v>
      </c>
      <c r="C174" s="25" t="str">
        <f t="shared" si="6"/>
        <v>SPP-303-2018</v>
      </c>
      <c r="D174" s="34" t="s">
        <v>612</v>
      </c>
      <c r="E174" s="35" t="s">
        <v>613</v>
      </c>
      <c r="F174" s="36" t="s">
        <v>614</v>
      </c>
      <c r="G174" s="37">
        <v>4060000</v>
      </c>
      <c r="H174" s="37"/>
      <c r="I174" s="37"/>
      <c r="J174" s="37"/>
      <c r="K174" s="37"/>
      <c r="L174" s="37"/>
      <c r="M174" s="40">
        <v>43101</v>
      </c>
      <c r="N174" s="40">
        <v>43403</v>
      </c>
      <c r="O174" s="40"/>
      <c r="P174" s="40"/>
      <c r="Q174" s="31">
        <f t="shared" si="7"/>
        <v>9</v>
      </c>
      <c r="R174" s="32">
        <f t="shared" si="8"/>
        <v>451111.11111111112</v>
      </c>
      <c r="S174" s="39" t="s">
        <v>615</v>
      </c>
    </row>
    <row r="175" spans="2:19" s="807" customFormat="1" ht="13.5" hidden="1" customHeight="1" x14ac:dyDescent="0.25">
      <c r="B175" s="809">
        <v>171</v>
      </c>
      <c r="C175" s="25" t="str">
        <f t="shared" si="6"/>
        <v>SSP-231-2018</v>
      </c>
      <c r="D175" s="34" t="s">
        <v>616</v>
      </c>
      <c r="E175" s="35" t="s">
        <v>617</v>
      </c>
      <c r="F175" s="36" t="s">
        <v>609</v>
      </c>
      <c r="G175" s="37">
        <v>14170401.689999999</v>
      </c>
      <c r="H175" s="37"/>
      <c r="I175" s="37"/>
      <c r="J175" s="37"/>
      <c r="K175" s="37"/>
      <c r="L175" s="37"/>
      <c r="M175" s="813">
        <v>43164</v>
      </c>
      <c r="N175" s="40">
        <v>43403</v>
      </c>
      <c r="O175" s="40"/>
      <c r="P175" s="40"/>
      <c r="Q175" s="31">
        <f t="shared" si="7"/>
        <v>7</v>
      </c>
      <c r="R175" s="32">
        <f t="shared" si="8"/>
        <v>2024343.0985714286</v>
      </c>
      <c r="S175" s="815">
        <v>14170401.689999999</v>
      </c>
    </row>
    <row r="176" spans="2:19" s="807" customFormat="1" ht="14.25" hidden="1" customHeight="1" x14ac:dyDescent="0.25">
      <c r="B176" s="728">
        <v>172</v>
      </c>
      <c r="C176" s="25" t="str">
        <f t="shared" si="6"/>
        <v>SCO-007-2018</v>
      </c>
      <c r="D176" s="34" t="s">
        <v>618</v>
      </c>
      <c r="E176" s="35" t="s">
        <v>619</v>
      </c>
      <c r="F176" s="36" t="s">
        <v>620</v>
      </c>
      <c r="G176" s="37">
        <v>765600</v>
      </c>
      <c r="H176" s="37"/>
      <c r="I176" s="37"/>
      <c r="J176" s="37"/>
      <c r="K176" s="37"/>
      <c r="L176" s="37"/>
      <c r="M176" s="40">
        <v>43161</v>
      </c>
      <c r="N176" s="40">
        <v>43403</v>
      </c>
      <c r="O176" s="40"/>
      <c r="P176" s="40"/>
      <c r="Q176" s="31">
        <f t="shared" si="7"/>
        <v>7</v>
      </c>
      <c r="R176" s="32">
        <f t="shared" si="8"/>
        <v>109371.42857142857</v>
      </c>
      <c r="S176" s="39">
        <v>765600</v>
      </c>
    </row>
    <row r="177" spans="1:19" s="807" customFormat="1" ht="14.25" hidden="1" customHeight="1" x14ac:dyDescent="0.25">
      <c r="B177" s="727">
        <v>173</v>
      </c>
      <c r="C177" s="25" t="str">
        <f t="shared" si="6"/>
        <v>TES-168-2018</v>
      </c>
      <c r="D177" s="34" t="s">
        <v>621</v>
      </c>
      <c r="E177" s="35" t="s">
        <v>622</v>
      </c>
      <c r="F177" s="36" t="s">
        <v>623</v>
      </c>
      <c r="G177" s="37">
        <v>3000000</v>
      </c>
      <c r="H177" s="37"/>
      <c r="I177" s="37"/>
      <c r="J177" s="37"/>
      <c r="K177" s="37"/>
      <c r="L177" s="37"/>
      <c r="M177" s="813">
        <v>43119</v>
      </c>
      <c r="N177" s="38" t="s">
        <v>625</v>
      </c>
      <c r="O177" s="38"/>
      <c r="P177" s="38"/>
      <c r="Q177" s="31" t="e">
        <f t="shared" si="7"/>
        <v>#VALUE!</v>
      </c>
      <c r="R177" s="32" t="e">
        <f t="shared" si="8"/>
        <v>#VALUE!</v>
      </c>
      <c r="S177" s="39" t="s">
        <v>624</v>
      </c>
    </row>
    <row r="178" spans="1:19" s="807" customFormat="1" ht="14.25" hidden="1" customHeight="1" x14ac:dyDescent="0.25">
      <c r="A178" s="840"/>
      <c r="B178" s="809">
        <v>174</v>
      </c>
      <c r="C178" s="25" t="str">
        <f t="shared" si="6"/>
        <v>SSP-182-2016</v>
      </c>
      <c r="D178" s="816" t="s">
        <v>627</v>
      </c>
      <c r="E178" s="833" t="s">
        <v>628</v>
      </c>
      <c r="F178" s="36" t="s">
        <v>629</v>
      </c>
      <c r="G178" s="37" t="s">
        <v>630</v>
      </c>
      <c r="H178" s="37"/>
      <c r="I178" s="37"/>
      <c r="J178" s="37"/>
      <c r="K178" s="37"/>
      <c r="L178" s="37"/>
      <c r="M178" s="38" t="s">
        <v>630</v>
      </c>
      <c r="N178" s="38" t="s">
        <v>630</v>
      </c>
      <c r="O178" s="38"/>
      <c r="P178" s="38"/>
      <c r="Q178" s="31" t="e">
        <f t="shared" si="7"/>
        <v>#VALUE!</v>
      </c>
      <c r="R178" s="32" t="e">
        <f t="shared" si="8"/>
        <v>#VALUE!</v>
      </c>
      <c r="S178" s="39" t="s">
        <v>630</v>
      </c>
    </row>
    <row r="179" spans="1:19" s="821" customFormat="1" ht="14.25" hidden="1" customHeight="1" x14ac:dyDescent="0.25">
      <c r="B179" s="405">
        <v>175</v>
      </c>
      <c r="C179" s="406" t="str">
        <f t="shared" si="6"/>
        <v>SOP-804-2017</v>
      </c>
      <c r="D179" s="409" t="s">
        <v>631</v>
      </c>
      <c r="E179" s="410" t="s">
        <v>82</v>
      </c>
      <c r="F179" s="411" t="s">
        <v>632</v>
      </c>
      <c r="G179" s="412" t="s">
        <v>634</v>
      </c>
      <c r="H179" s="412"/>
      <c r="I179" s="412"/>
      <c r="J179" s="412"/>
      <c r="K179" s="412"/>
      <c r="L179" s="412"/>
      <c r="M179" s="839" t="s">
        <v>14</v>
      </c>
      <c r="N179" s="413" t="s">
        <v>14</v>
      </c>
      <c r="O179" s="413"/>
      <c r="P179" s="413"/>
      <c r="Q179" s="407" t="e">
        <f t="shared" si="7"/>
        <v>#VALUE!</v>
      </c>
      <c r="R179" s="408" t="e">
        <f t="shared" si="8"/>
        <v>#VALUE!</v>
      </c>
      <c r="S179" s="415" t="s">
        <v>633</v>
      </c>
    </row>
    <row r="180" spans="1:19" s="821" customFormat="1" ht="14.25" hidden="1" customHeight="1" x14ac:dyDescent="0.25">
      <c r="B180" s="831">
        <v>176</v>
      </c>
      <c r="C180" s="406" t="str">
        <f t="shared" si="6"/>
        <v>SOP-792-2017</v>
      </c>
      <c r="D180" s="409" t="s">
        <v>635</v>
      </c>
      <c r="E180" s="410" t="s">
        <v>636</v>
      </c>
      <c r="F180" s="411" t="s">
        <v>637</v>
      </c>
      <c r="G180" s="412" t="s">
        <v>14</v>
      </c>
      <c r="H180" s="412"/>
      <c r="I180" s="412"/>
      <c r="J180" s="412"/>
      <c r="K180" s="412"/>
      <c r="L180" s="412"/>
      <c r="M180" s="414">
        <v>43064</v>
      </c>
      <c r="N180" s="414">
        <v>43122</v>
      </c>
      <c r="O180" s="414"/>
      <c r="P180" s="414"/>
      <c r="Q180" s="407">
        <f t="shared" si="7"/>
        <v>1</v>
      </c>
      <c r="R180" s="408" t="e">
        <f t="shared" si="8"/>
        <v>#VALUE!</v>
      </c>
      <c r="S180" s="834" t="s">
        <v>14</v>
      </c>
    </row>
    <row r="181" spans="1:19" s="821" customFormat="1" ht="14.25" hidden="1" customHeight="1" x14ac:dyDescent="0.25">
      <c r="B181" s="823">
        <v>177</v>
      </c>
      <c r="C181" s="406" t="str">
        <f t="shared" si="6"/>
        <v>SOP-776-2017</v>
      </c>
      <c r="D181" s="409" t="s">
        <v>638</v>
      </c>
      <c r="E181" s="410" t="s">
        <v>639</v>
      </c>
      <c r="F181" s="411" t="s">
        <v>640</v>
      </c>
      <c r="G181" s="412">
        <v>-9.09</v>
      </c>
      <c r="H181" s="412"/>
      <c r="I181" s="412"/>
      <c r="J181" s="412"/>
      <c r="K181" s="412"/>
      <c r="L181" s="412"/>
      <c r="M181" s="413" t="s">
        <v>14</v>
      </c>
      <c r="N181" s="413" t="s">
        <v>14</v>
      </c>
      <c r="O181" s="413"/>
      <c r="P181" s="413"/>
      <c r="Q181" s="407" t="e">
        <f t="shared" si="7"/>
        <v>#VALUE!</v>
      </c>
      <c r="R181" s="408" t="e">
        <f t="shared" si="8"/>
        <v>#VALUE!</v>
      </c>
      <c r="S181" s="834" t="s">
        <v>641</v>
      </c>
    </row>
    <row r="182" spans="1:19" s="821" customFormat="1" ht="14.25" hidden="1" customHeight="1" x14ac:dyDescent="0.25">
      <c r="B182" s="405">
        <v>178</v>
      </c>
      <c r="C182" s="406" t="str">
        <f t="shared" si="6"/>
        <v>SOP-790-2017</v>
      </c>
      <c r="D182" s="409" t="s">
        <v>642</v>
      </c>
      <c r="E182" s="410" t="s">
        <v>643</v>
      </c>
      <c r="F182" s="411" t="s">
        <v>644</v>
      </c>
      <c r="G182" s="412" t="s">
        <v>14</v>
      </c>
      <c r="H182" s="412"/>
      <c r="I182" s="412"/>
      <c r="J182" s="412"/>
      <c r="K182" s="412"/>
      <c r="L182" s="412"/>
      <c r="M182" s="414">
        <v>43011</v>
      </c>
      <c r="N182" s="414">
        <v>43135</v>
      </c>
      <c r="O182" s="414"/>
      <c r="P182" s="414"/>
      <c r="Q182" s="407">
        <f t="shared" si="7"/>
        <v>4</v>
      </c>
      <c r="R182" s="408" t="e">
        <f t="shared" si="8"/>
        <v>#VALUE!</v>
      </c>
      <c r="S182" s="834" t="s">
        <v>14</v>
      </c>
    </row>
    <row r="183" spans="1:19" s="807" customFormat="1" ht="14.25" hidden="1" customHeight="1" x14ac:dyDescent="0.25">
      <c r="B183" s="809">
        <v>179</v>
      </c>
      <c r="C183" s="25" t="str">
        <f t="shared" si="6"/>
        <v>SAD-465-2018</v>
      </c>
      <c r="D183" s="34" t="s">
        <v>645</v>
      </c>
      <c r="E183" s="35" t="s">
        <v>646</v>
      </c>
      <c r="F183" s="36" t="s">
        <v>647</v>
      </c>
      <c r="G183" s="814">
        <v>2300000</v>
      </c>
      <c r="H183" s="814"/>
      <c r="I183" s="814"/>
      <c r="J183" s="814"/>
      <c r="K183" s="814"/>
      <c r="L183" s="814"/>
      <c r="M183" s="38" t="s">
        <v>14</v>
      </c>
      <c r="N183" s="38" t="s">
        <v>14</v>
      </c>
      <c r="O183" s="38"/>
      <c r="P183" s="38"/>
      <c r="Q183" s="31" t="e">
        <f t="shared" si="7"/>
        <v>#VALUE!</v>
      </c>
      <c r="R183" s="32" t="e">
        <f t="shared" si="8"/>
        <v>#VALUE!</v>
      </c>
      <c r="S183" s="815" t="s">
        <v>648</v>
      </c>
    </row>
    <row r="184" spans="1:19" s="807" customFormat="1" ht="14.25" hidden="1" customHeight="1" x14ac:dyDescent="0.25">
      <c r="B184" s="727">
        <v>180</v>
      </c>
      <c r="C184" s="25" t="str">
        <f t="shared" si="6"/>
        <v>SSP-232-2018</v>
      </c>
      <c r="D184" s="34" t="s">
        <v>649</v>
      </c>
      <c r="E184" s="35" t="s">
        <v>650</v>
      </c>
      <c r="F184" s="36" t="s">
        <v>651</v>
      </c>
      <c r="G184" s="814">
        <v>11250000</v>
      </c>
      <c r="H184" s="814"/>
      <c r="I184" s="814"/>
      <c r="J184" s="814"/>
      <c r="K184" s="814"/>
      <c r="L184" s="814"/>
      <c r="M184" s="40">
        <v>43157</v>
      </c>
      <c r="N184" s="40">
        <v>43403</v>
      </c>
      <c r="O184" s="40"/>
      <c r="P184" s="40"/>
      <c r="Q184" s="31">
        <f t="shared" si="7"/>
        <v>8</v>
      </c>
      <c r="R184" s="32">
        <f t="shared" si="8"/>
        <v>1406250</v>
      </c>
      <c r="S184" s="815" t="s">
        <v>652</v>
      </c>
    </row>
    <row r="185" spans="1:19" s="807" customFormat="1" ht="14.25" hidden="1" customHeight="1" x14ac:dyDescent="0.25">
      <c r="B185" s="809">
        <v>181</v>
      </c>
      <c r="C185" s="25" t="str">
        <f t="shared" si="6"/>
        <v>SSP-233-2018</v>
      </c>
      <c r="D185" s="34" t="s">
        <v>653</v>
      </c>
      <c r="E185" s="35" t="s">
        <v>654</v>
      </c>
      <c r="F185" s="36" t="s">
        <v>655</v>
      </c>
      <c r="G185" s="37">
        <v>7100000</v>
      </c>
      <c r="H185" s="37"/>
      <c r="I185" s="37"/>
      <c r="J185" s="37"/>
      <c r="K185" s="37"/>
      <c r="L185" s="37"/>
      <c r="M185" s="40">
        <v>43157</v>
      </c>
      <c r="N185" s="40">
        <v>43403</v>
      </c>
      <c r="O185" s="40"/>
      <c r="P185" s="40"/>
      <c r="Q185" s="31">
        <f t="shared" si="7"/>
        <v>8</v>
      </c>
      <c r="R185" s="32">
        <f t="shared" si="8"/>
        <v>887500</v>
      </c>
      <c r="S185" s="39" t="s">
        <v>656</v>
      </c>
    </row>
    <row r="186" spans="1:19" s="807" customFormat="1" ht="14.25" hidden="1" customHeight="1" x14ac:dyDescent="0.25">
      <c r="B186" s="727">
        <v>182</v>
      </c>
      <c r="C186" s="25" t="str">
        <f t="shared" si="6"/>
        <v>SAD-483-2018</v>
      </c>
      <c r="D186" s="34" t="s">
        <v>657</v>
      </c>
      <c r="E186" s="35" t="s">
        <v>658</v>
      </c>
      <c r="F186" s="36" t="s">
        <v>659</v>
      </c>
      <c r="G186" s="37">
        <v>36000000</v>
      </c>
      <c r="H186" s="37"/>
      <c r="I186" s="37"/>
      <c r="J186" s="37"/>
      <c r="K186" s="37"/>
      <c r="L186" s="37"/>
      <c r="M186" s="40">
        <v>43220</v>
      </c>
      <c r="N186" s="40">
        <v>43403</v>
      </c>
      <c r="O186" s="40"/>
      <c r="P186" s="40"/>
      <c r="Q186" s="31">
        <f t="shared" si="7"/>
        <v>6</v>
      </c>
      <c r="R186" s="32">
        <f t="shared" si="8"/>
        <v>6000000</v>
      </c>
      <c r="S186" s="39" t="s">
        <v>660</v>
      </c>
    </row>
    <row r="187" spans="1:19" s="807" customFormat="1" ht="14.25" hidden="1" customHeight="1" x14ac:dyDescent="0.25">
      <c r="B187" s="809">
        <v>183</v>
      </c>
      <c r="C187" s="25" t="str">
        <f t="shared" si="6"/>
        <v>SAD-484-2018</v>
      </c>
      <c r="D187" s="34" t="s">
        <v>661</v>
      </c>
      <c r="E187" s="35" t="s">
        <v>662</v>
      </c>
      <c r="F187" s="36" t="s">
        <v>663</v>
      </c>
      <c r="G187" s="814">
        <v>460000</v>
      </c>
      <c r="H187" s="814"/>
      <c r="I187" s="814"/>
      <c r="J187" s="814"/>
      <c r="K187" s="814"/>
      <c r="L187" s="814"/>
      <c r="M187" s="40">
        <v>43101</v>
      </c>
      <c r="N187" s="40">
        <v>43403</v>
      </c>
      <c r="O187" s="40"/>
      <c r="P187" s="40"/>
      <c r="Q187" s="31">
        <f t="shared" si="7"/>
        <v>9</v>
      </c>
      <c r="R187" s="32">
        <f t="shared" si="8"/>
        <v>51111.111111111109</v>
      </c>
      <c r="S187" s="815" t="s">
        <v>664</v>
      </c>
    </row>
    <row r="188" spans="1:19" s="807" customFormat="1" ht="14.25" hidden="1" customHeight="1" x14ac:dyDescent="0.25">
      <c r="B188" s="727">
        <v>184</v>
      </c>
      <c r="C188" s="25" t="str">
        <f t="shared" si="6"/>
        <v>SDH-513-2018</v>
      </c>
      <c r="D188" s="34" t="s">
        <v>665</v>
      </c>
      <c r="E188" s="36" t="s">
        <v>666</v>
      </c>
      <c r="F188" s="817" t="s">
        <v>667</v>
      </c>
      <c r="G188" s="814">
        <v>988905.22</v>
      </c>
      <c r="H188" s="814"/>
      <c r="I188" s="814"/>
      <c r="J188" s="814"/>
      <c r="K188" s="814"/>
      <c r="L188" s="814"/>
      <c r="M188" s="813">
        <v>43203</v>
      </c>
      <c r="N188" s="813">
        <v>43212</v>
      </c>
      <c r="O188" s="813"/>
      <c r="P188" s="813"/>
      <c r="Q188" s="31">
        <f t="shared" si="7"/>
        <v>0</v>
      </c>
      <c r="R188" s="32" t="e">
        <f t="shared" si="8"/>
        <v>#DIV/0!</v>
      </c>
      <c r="S188" s="815" t="s">
        <v>668</v>
      </c>
    </row>
    <row r="189" spans="1:19" s="807" customFormat="1" ht="14.25" hidden="1" customHeight="1" x14ac:dyDescent="0.25">
      <c r="B189" s="727">
        <v>185</v>
      </c>
      <c r="C189" s="25" t="str">
        <f t="shared" si="6"/>
        <v>SRA-071-2018</v>
      </c>
      <c r="D189" s="34" t="s">
        <v>669</v>
      </c>
      <c r="E189" s="35" t="s">
        <v>670</v>
      </c>
      <c r="F189" s="817" t="s">
        <v>671</v>
      </c>
      <c r="G189" s="37">
        <v>377400</v>
      </c>
      <c r="H189" s="37"/>
      <c r="I189" s="37"/>
      <c r="J189" s="37"/>
      <c r="K189" s="37"/>
      <c r="L189" s="37"/>
      <c r="M189" s="813" t="s">
        <v>673</v>
      </c>
      <c r="N189" s="813">
        <v>43403</v>
      </c>
      <c r="O189" s="813"/>
      <c r="P189" s="813"/>
      <c r="Q189" s="31" t="e">
        <f t="shared" si="7"/>
        <v>#VALUE!</v>
      </c>
      <c r="R189" s="32" t="e">
        <f t="shared" si="8"/>
        <v>#VALUE!</v>
      </c>
      <c r="S189" s="815" t="s">
        <v>672</v>
      </c>
    </row>
    <row r="190" spans="1:19" s="807" customFormat="1" ht="14.25" hidden="1" customHeight="1" x14ac:dyDescent="0.25">
      <c r="B190" s="809">
        <v>186</v>
      </c>
      <c r="C190" s="25" t="str">
        <f t="shared" si="6"/>
        <v>SAD-485-2018</v>
      </c>
      <c r="D190" s="34" t="s">
        <v>674</v>
      </c>
      <c r="E190" s="35" t="s">
        <v>675</v>
      </c>
      <c r="F190" s="36" t="s">
        <v>676</v>
      </c>
      <c r="G190" s="37">
        <v>1039360</v>
      </c>
      <c r="H190" s="37"/>
      <c r="I190" s="37"/>
      <c r="J190" s="37"/>
      <c r="K190" s="37"/>
      <c r="L190" s="37"/>
      <c r="M190" s="38" t="s">
        <v>677</v>
      </c>
      <c r="N190" s="38" t="s">
        <v>397</v>
      </c>
      <c r="O190" s="38"/>
      <c r="P190" s="38"/>
      <c r="Q190" s="31" t="e">
        <f t="shared" si="7"/>
        <v>#VALUE!</v>
      </c>
      <c r="R190" s="32" t="e">
        <f t="shared" si="8"/>
        <v>#VALUE!</v>
      </c>
      <c r="S190" s="39">
        <v>1039360</v>
      </c>
    </row>
    <row r="191" spans="1:19" s="821" customFormat="1" ht="14.25" hidden="1" customHeight="1" x14ac:dyDescent="0.25">
      <c r="B191" s="405">
        <v>187</v>
      </c>
      <c r="C191" s="406" t="str">
        <f t="shared" si="6"/>
        <v>SOP-811-2017</v>
      </c>
      <c r="D191" s="409" t="s">
        <v>678</v>
      </c>
      <c r="E191" s="410" t="s">
        <v>68</v>
      </c>
      <c r="F191" s="411" t="s">
        <v>679</v>
      </c>
      <c r="G191" s="412" t="s">
        <v>14</v>
      </c>
      <c r="H191" s="412"/>
      <c r="I191" s="412"/>
      <c r="J191" s="412"/>
      <c r="K191" s="412"/>
      <c r="L191" s="412"/>
      <c r="M191" s="414">
        <v>43085</v>
      </c>
      <c r="N191" s="414">
        <v>43122</v>
      </c>
      <c r="O191" s="414"/>
      <c r="P191" s="414"/>
      <c r="Q191" s="407">
        <f t="shared" si="7"/>
        <v>1</v>
      </c>
      <c r="R191" s="408" t="e">
        <f t="shared" si="8"/>
        <v>#VALUE!</v>
      </c>
      <c r="S191" s="415" t="s">
        <v>14</v>
      </c>
    </row>
    <row r="192" spans="1:19" s="821" customFormat="1" ht="14.25" hidden="1" customHeight="1" x14ac:dyDescent="0.25">
      <c r="B192" s="831">
        <v>188</v>
      </c>
      <c r="C192" s="406" t="str">
        <f t="shared" si="6"/>
        <v>SOP-802-2017</v>
      </c>
      <c r="D192" s="409" t="s">
        <v>680</v>
      </c>
      <c r="E192" s="410" t="s">
        <v>194</v>
      </c>
      <c r="F192" s="411" t="s">
        <v>681</v>
      </c>
      <c r="G192" s="412" t="s">
        <v>14</v>
      </c>
      <c r="H192" s="412"/>
      <c r="I192" s="412"/>
      <c r="J192" s="412"/>
      <c r="K192" s="412"/>
      <c r="L192" s="412"/>
      <c r="M192" s="414">
        <v>43063</v>
      </c>
      <c r="N192" s="414">
        <v>43114</v>
      </c>
      <c r="O192" s="414"/>
      <c r="P192" s="414"/>
      <c r="Q192" s="407">
        <f t="shared" si="7"/>
        <v>1</v>
      </c>
      <c r="R192" s="408" t="e">
        <f t="shared" si="8"/>
        <v>#VALUE!</v>
      </c>
      <c r="S192" s="415" t="s">
        <v>14</v>
      </c>
    </row>
    <row r="193" spans="2:19" s="821" customFormat="1" ht="14.25" hidden="1" customHeight="1" x14ac:dyDescent="0.25">
      <c r="B193" s="823">
        <v>189</v>
      </c>
      <c r="C193" s="406" t="str">
        <f t="shared" si="6"/>
        <v>SOP-800-2017</v>
      </c>
      <c r="D193" s="409" t="s">
        <v>682</v>
      </c>
      <c r="E193" s="410" t="s">
        <v>683</v>
      </c>
      <c r="F193" s="411" t="s">
        <v>684</v>
      </c>
      <c r="G193" s="412" t="s">
        <v>14</v>
      </c>
      <c r="H193" s="412"/>
      <c r="I193" s="412"/>
      <c r="J193" s="412"/>
      <c r="K193" s="412"/>
      <c r="L193" s="412"/>
      <c r="M193" s="414">
        <v>43060</v>
      </c>
      <c r="N193" s="414">
        <v>43115</v>
      </c>
      <c r="O193" s="414"/>
      <c r="P193" s="414"/>
      <c r="Q193" s="407">
        <f t="shared" si="7"/>
        <v>1</v>
      </c>
      <c r="R193" s="408" t="e">
        <f t="shared" si="8"/>
        <v>#VALUE!</v>
      </c>
      <c r="S193" s="415" t="s">
        <v>14</v>
      </c>
    </row>
    <row r="194" spans="2:19" s="821" customFormat="1" ht="14.25" hidden="1" customHeight="1" x14ac:dyDescent="0.25">
      <c r="B194" s="405">
        <v>190</v>
      </c>
      <c r="C194" s="406" t="str">
        <f t="shared" si="6"/>
        <v>SOP-802-2017</v>
      </c>
      <c r="D194" s="409" t="s">
        <v>685</v>
      </c>
      <c r="E194" s="410" t="s">
        <v>194</v>
      </c>
      <c r="F194" s="411" t="s">
        <v>686</v>
      </c>
      <c r="G194" s="412" t="s">
        <v>14</v>
      </c>
      <c r="H194" s="412"/>
      <c r="I194" s="412"/>
      <c r="J194" s="412"/>
      <c r="K194" s="412"/>
      <c r="L194" s="412"/>
      <c r="M194" s="414">
        <v>43063</v>
      </c>
      <c r="N194" s="414">
        <v>43250</v>
      </c>
      <c r="O194" s="414"/>
      <c r="P194" s="414"/>
      <c r="Q194" s="407">
        <f t="shared" si="7"/>
        <v>6</v>
      </c>
      <c r="R194" s="408" t="e">
        <f t="shared" si="8"/>
        <v>#VALUE!</v>
      </c>
      <c r="S194" s="415" t="s">
        <v>14</v>
      </c>
    </row>
    <row r="195" spans="2:19" s="821" customFormat="1" ht="12.75" hidden="1" customHeight="1" x14ac:dyDescent="0.25">
      <c r="B195" s="831">
        <v>191</v>
      </c>
      <c r="C195" s="406" t="str">
        <f t="shared" si="6"/>
        <v>SOP-825-2017</v>
      </c>
      <c r="D195" s="409" t="s">
        <v>687</v>
      </c>
      <c r="E195" s="410" t="s">
        <v>688</v>
      </c>
      <c r="F195" s="411" t="s">
        <v>689</v>
      </c>
      <c r="G195" s="412" t="s">
        <v>14</v>
      </c>
      <c r="H195" s="412"/>
      <c r="I195" s="412"/>
      <c r="J195" s="412"/>
      <c r="K195" s="412"/>
      <c r="L195" s="412"/>
      <c r="M195" s="414">
        <v>43138</v>
      </c>
      <c r="N195" s="414">
        <v>43231</v>
      </c>
      <c r="O195" s="414"/>
      <c r="P195" s="414"/>
      <c r="Q195" s="407">
        <f t="shared" si="7"/>
        <v>3</v>
      </c>
      <c r="R195" s="408" t="e">
        <f t="shared" si="8"/>
        <v>#VALUE!</v>
      </c>
      <c r="S195" s="415" t="s">
        <v>14</v>
      </c>
    </row>
    <row r="196" spans="2:19" s="821" customFormat="1" ht="14.25" hidden="1" customHeight="1" x14ac:dyDescent="0.25">
      <c r="B196" s="405">
        <v>192</v>
      </c>
      <c r="C196" s="406" t="str">
        <f t="shared" si="6"/>
        <v>SOP-783-2017</v>
      </c>
      <c r="D196" s="409" t="s">
        <v>690</v>
      </c>
      <c r="E196" s="410" t="s">
        <v>691</v>
      </c>
      <c r="F196" s="411" t="s">
        <v>692</v>
      </c>
      <c r="G196" s="412" t="s">
        <v>14</v>
      </c>
      <c r="H196" s="412"/>
      <c r="I196" s="412"/>
      <c r="J196" s="412"/>
      <c r="K196" s="412"/>
      <c r="L196" s="412"/>
      <c r="M196" s="413" t="s">
        <v>14</v>
      </c>
      <c r="N196" s="414">
        <v>43250</v>
      </c>
      <c r="O196" s="414"/>
      <c r="P196" s="414"/>
      <c r="Q196" s="407" t="e">
        <f t="shared" si="7"/>
        <v>#VALUE!</v>
      </c>
      <c r="R196" s="408" t="e">
        <f t="shared" si="8"/>
        <v>#VALUE!</v>
      </c>
      <c r="S196" s="415" t="s">
        <v>14</v>
      </c>
    </row>
    <row r="197" spans="2:19" s="821" customFormat="1" ht="14.25" hidden="1" customHeight="1" x14ac:dyDescent="0.25">
      <c r="B197" s="831">
        <v>193</v>
      </c>
      <c r="C197" s="406" t="str">
        <f t="shared" ref="C197:C260" si="9">MID(D197,1,12)</f>
        <v>SOP-784-2017</v>
      </c>
      <c r="D197" s="409" t="s">
        <v>693</v>
      </c>
      <c r="E197" s="410" t="s">
        <v>694</v>
      </c>
      <c r="F197" s="411" t="s">
        <v>695</v>
      </c>
      <c r="G197" s="412" t="s">
        <v>14</v>
      </c>
      <c r="H197" s="412"/>
      <c r="I197" s="412"/>
      <c r="J197" s="412"/>
      <c r="K197" s="412"/>
      <c r="L197" s="412"/>
      <c r="M197" s="413" t="s">
        <v>14</v>
      </c>
      <c r="N197" s="414">
        <v>43250</v>
      </c>
      <c r="O197" s="414"/>
      <c r="P197" s="414"/>
      <c r="Q197" s="407" t="e">
        <f t="shared" ref="Q197:Q260" si="10">DATEDIF(M197,N197,"m")</f>
        <v>#VALUE!</v>
      </c>
      <c r="R197" s="408" t="e">
        <f t="shared" ref="R197:R260" si="11">G197/Q197</f>
        <v>#VALUE!</v>
      </c>
      <c r="S197" s="415" t="s">
        <v>14</v>
      </c>
    </row>
    <row r="198" spans="2:19" s="821" customFormat="1" ht="14.25" hidden="1" customHeight="1" x14ac:dyDescent="0.25">
      <c r="B198" s="405">
        <v>194</v>
      </c>
      <c r="C198" s="406" t="str">
        <f t="shared" si="9"/>
        <v>SOP-785-2017</v>
      </c>
      <c r="D198" s="409" t="s">
        <v>696</v>
      </c>
      <c r="E198" s="410" t="s">
        <v>697</v>
      </c>
      <c r="F198" s="411" t="s">
        <v>698</v>
      </c>
      <c r="G198" s="412" t="s">
        <v>14</v>
      </c>
      <c r="H198" s="412"/>
      <c r="I198" s="412"/>
      <c r="J198" s="412"/>
      <c r="K198" s="412"/>
      <c r="L198" s="412"/>
      <c r="M198" s="413" t="s">
        <v>14</v>
      </c>
      <c r="N198" s="414">
        <v>43251</v>
      </c>
      <c r="O198" s="414"/>
      <c r="P198" s="414"/>
      <c r="Q198" s="407" t="e">
        <f t="shared" si="10"/>
        <v>#VALUE!</v>
      </c>
      <c r="R198" s="408" t="e">
        <f t="shared" si="11"/>
        <v>#VALUE!</v>
      </c>
      <c r="S198" s="415" t="s">
        <v>14</v>
      </c>
    </row>
    <row r="199" spans="2:19" s="821" customFormat="1" ht="14.25" hidden="1" customHeight="1" x14ac:dyDescent="0.25">
      <c r="B199" s="831">
        <v>195</v>
      </c>
      <c r="C199" s="406" t="str">
        <f t="shared" si="9"/>
        <v>SOP-805-2017</v>
      </c>
      <c r="D199" s="409" t="s">
        <v>699</v>
      </c>
      <c r="E199" s="410" t="s">
        <v>700</v>
      </c>
      <c r="F199" s="411" t="s">
        <v>701</v>
      </c>
      <c r="G199" s="412" t="s">
        <v>14</v>
      </c>
      <c r="H199" s="412"/>
      <c r="I199" s="412"/>
      <c r="J199" s="412"/>
      <c r="K199" s="412"/>
      <c r="L199" s="412"/>
      <c r="M199" s="413" t="s">
        <v>14</v>
      </c>
      <c r="N199" s="414">
        <v>43250</v>
      </c>
      <c r="O199" s="414"/>
      <c r="P199" s="414"/>
      <c r="Q199" s="407" t="e">
        <f t="shared" si="10"/>
        <v>#VALUE!</v>
      </c>
      <c r="R199" s="408" t="e">
        <f t="shared" si="11"/>
        <v>#VALUE!</v>
      </c>
      <c r="S199" s="415" t="s">
        <v>14</v>
      </c>
    </row>
    <row r="200" spans="2:19" s="821" customFormat="1" ht="14.25" hidden="1" customHeight="1" x14ac:dyDescent="0.25">
      <c r="B200" s="405">
        <v>196</v>
      </c>
      <c r="C200" s="406" t="str">
        <f t="shared" si="9"/>
        <v>SOP-800-2017</v>
      </c>
      <c r="D200" s="409" t="s">
        <v>702</v>
      </c>
      <c r="E200" s="410" t="s">
        <v>703</v>
      </c>
      <c r="F200" s="411" t="s">
        <v>704</v>
      </c>
      <c r="G200" s="412" t="s">
        <v>14</v>
      </c>
      <c r="H200" s="412"/>
      <c r="I200" s="412"/>
      <c r="J200" s="412"/>
      <c r="K200" s="412"/>
      <c r="L200" s="412"/>
      <c r="M200" s="413" t="s">
        <v>14</v>
      </c>
      <c r="N200" s="414">
        <v>43264</v>
      </c>
      <c r="O200" s="414"/>
      <c r="P200" s="414"/>
      <c r="Q200" s="407" t="e">
        <f t="shared" si="10"/>
        <v>#VALUE!</v>
      </c>
      <c r="R200" s="408" t="e">
        <f t="shared" si="11"/>
        <v>#VALUE!</v>
      </c>
      <c r="S200" s="415" t="s">
        <v>14</v>
      </c>
    </row>
    <row r="201" spans="2:19" s="821" customFormat="1" ht="14.25" hidden="1" customHeight="1" x14ac:dyDescent="0.25">
      <c r="B201" s="405">
        <v>197</v>
      </c>
      <c r="C201" s="406" t="str">
        <f t="shared" si="9"/>
        <v>SOP-806-2017</v>
      </c>
      <c r="D201" s="409" t="s">
        <v>705</v>
      </c>
      <c r="E201" s="410" t="s">
        <v>706</v>
      </c>
      <c r="F201" s="411" t="s">
        <v>707</v>
      </c>
      <c r="G201" s="412" t="s">
        <v>14</v>
      </c>
      <c r="H201" s="412"/>
      <c r="I201" s="412"/>
      <c r="J201" s="412"/>
      <c r="K201" s="412"/>
      <c r="L201" s="412"/>
      <c r="M201" s="413" t="s">
        <v>14</v>
      </c>
      <c r="N201" s="414">
        <v>43250</v>
      </c>
      <c r="O201" s="414"/>
      <c r="P201" s="414"/>
      <c r="Q201" s="407" t="e">
        <f t="shared" si="10"/>
        <v>#VALUE!</v>
      </c>
      <c r="R201" s="408" t="e">
        <f t="shared" si="11"/>
        <v>#VALUE!</v>
      </c>
      <c r="S201" s="415" t="s">
        <v>14</v>
      </c>
    </row>
    <row r="202" spans="2:19" s="821" customFormat="1" ht="15.75" hidden="1" customHeight="1" x14ac:dyDescent="0.25">
      <c r="B202" s="831">
        <v>198</v>
      </c>
      <c r="C202" s="406" t="str">
        <f t="shared" si="9"/>
        <v>SOP-799-2017</v>
      </c>
      <c r="D202" s="409" t="s">
        <v>708</v>
      </c>
      <c r="E202" s="410" t="s">
        <v>709</v>
      </c>
      <c r="F202" s="411" t="s">
        <v>710</v>
      </c>
      <c r="G202" s="412" t="s">
        <v>14</v>
      </c>
      <c r="H202" s="412"/>
      <c r="I202" s="412"/>
      <c r="J202" s="412"/>
      <c r="K202" s="412"/>
      <c r="L202" s="412"/>
      <c r="M202" s="413" t="s">
        <v>14</v>
      </c>
      <c r="N202" s="414">
        <v>43250</v>
      </c>
      <c r="O202" s="414"/>
      <c r="P202" s="414"/>
      <c r="Q202" s="407" t="e">
        <f t="shared" si="10"/>
        <v>#VALUE!</v>
      </c>
      <c r="R202" s="408" t="e">
        <f t="shared" si="11"/>
        <v>#VALUE!</v>
      </c>
      <c r="S202" s="415" t="s">
        <v>14</v>
      </c>
    </row>
    <row r="203" spans="2:19" s="821" customFormat="1" ht="15.75" hidden="1" customHeight="1" x14ac:dyDescent="0.25">
      <c r="B203" s="405">
        <v>199</v>
      </c>
      <c r="C203" s="406" t="str">
        <f t="shared" si="9"/>
        <v>SOP-826-2017</v>
      </c>
      <c r="D203" s="409" t="s">
        <v>711</v>
      </c>
      <c r="E203" s="410" t="s">
        <v>68</v>
      </c>
      <c r="F203" s="411" t="s">
        <v>712</v>
      </c>
      <c r="G203" s="412" t="s">
        <v>14</v>
      </c>
      <c r="H203" s="412"/>
      <c r="I203" s="412"/>
      <c r="J203" s="412"/>
      <c r="K203" s="412"/>
      <c r="L203" s="412"/>
      <c r="M203" s="414">
        <v>43158</v>
      </c>
      <c r="N203" s="414">
        <v>43250</v>
      </c>
      <c r="O203" s="414"/>
      <c r="P203" s="414"/>
      <c r="Q203" s="407">
        <f t="shared" si="10"/>
        <v>3</v>
      </c>
      <c r="R203" s="408" t="e">
        <f t="shared" si="11"/>
        <v>#VALUE!</v>
      </c>
      <c r="S203" s="415" t="s">
        <v>14</v>
      </c>
    </row>
    <row r="204" spans="2:19" s="821" customFormat="1" ht="15.75" hidden="1" customHeight="1" x14ac:dyDescent="0.25">
      <c r="B204" s="831">
        <v>200</v>
      </c>
      <c r="C204" s="406" t="str">
        <f t="shared" si="9"/>
        <v>SOP-782-2017</v>
      </c>
      <c r="D204" s="409" t="s">
        <v>713</v>
      </c>
      <c r="E204" s="410" t="s">
        <v>714</v>
      </c>
      <c r="F204" s="411" t="s">
        <v>715</v>
      </c>
      <c r="G204" s="412" t="s">
        <v>14</v>
      </c>
      <c r="H204" s="412"/>
      <c r="I204" s="412"/>
      <c r="J204" s="412"/>
      <c r="K204" s="412"/>
      <c r="L204" s="412"/>
      <c r="M204" s="413" t="s">
        <v>14</v>
      </c>
      <c r="N204" s="414">
        <v>43268</v>
      </c>
      <c r="O204" s="414"/>
      <c r="P204" s="414"/>
      <c r="Q204" s="407" t="e">
        <f t="shared" si="10"/>
        <v>#VALUE!</v>
      </c>
      <c r="R204" s="408" t="e">
        <f t="shared" si="11"/>
        <v>#VALUE!</v>
      </c>
      <c r="S204" s="415" t="s">
        <v>14</v>
      </c>
    </row>
    <row r="205" spans="2:19" s="821" customFormat="1" ht="15.75" hidden="1" customHeight="1" x14ac:dyDescent="0.25">
      <c r="B205" s="823">
        <v>201</v>
      </c>
      <c r="C205" s="406" t="str">
        <f t="shared" si="9"/>
        <v>SOP-789-2017</v>
      </c>
      <c r="D205" s="409" t="s">
        <v>716</v>
      </c>
      <c r="E205" s="410" t="s">
        <v>717</v>
      </c>
      <c r="F205" s="411" t="s">
        <v>718</v>
      </c>
      <c r="G205" s="412" t="s">
        <v>14</v>
      </c>
      <c r="H205" s="412"/>
      <c r="I205" s="412"/>
      <c r="J205" s="412"/>
      <c r="K205" s="412"/>
      <c r="L205" s="412"/>
      <c r="M205" s="414">
        <v>43004</v>
      </c>
      <c r="N205" s="414">
        <v>43138</v>
      </c>
      <c r="O205" s="414"/>
      <c r="P205" s="414"/>
      <c r="Q205" s="407">
        <f t="shared" si="10"/>
        <v>4</v>
      </c>
      <c r="R205" s="408" t="e">
        <f t="shared" si="11"/>
        <v>#VALUE!</v>
      </c>
      <c r="S205" s="415" t="s">
        <v>14</v>
      </c>
    </row>
    <row r="206" spans="2:19" s="821" customFormat="1" ht="15.75" hidden="1" customHeight="1" x14ac:dyDescent="0.25">
      <c r="B206" s="405">
        <v>202</v>
      </c>
      <c r="C206" s="406" t="str">
        <f t="shared" si="9"/>
        <v>SOP-811-2017</v>
      </c>
      <c r="D206" s="409" t="s">
        <v>719</v>
      </c>
      <c r="E206" s="410" t="s">
        <v>68</v>
      </c>
      <c r="F206" s="411" t="s">
        <v>720</v>
      </c>
      <c r="G206" s="412" t="s">
        <v>14</v>
      </c>
      <c r="H206" s="412"/>
      <c r="I206" s="412"/>
      <c r="J206" s="412"/>
      <c r="K206" s="412"/>
      <c r="L206" s="412"/>
      <c r="M206" s="413" t="s">
        <v>14</v>
      </c>
      <c r="N206" s="414">
        <v>43250</v>
      </c>
      <c r="O206" s="414"/>
      <c r="P206" s="414"/>
      <c r="Q206" s="407" t="e">
        <f t="shared" si="10"/>
        <v>#VALUE!</v>
      </c>
      <c r="R206" s="408" t="e">
        <f t="shared" si="11"/>
        <v>#VALUE!</v>
      </c>
      <c r="S206" s="415" t="s">
        <v>14</v>
      </c>
    </row>
    <row r="207" spans="2:19" s="821" customFormat="1" ht="15.75" hidden="1" customHeight="1" x14ac:dyDescent="0.25">
      <c r="B207" s="831">
        <v>203</v>
      </c>
      <c r="C207" s="406" t="str">
        <f t="shared" si="9"/>
        <v>SOP-801-2017</v>
      </c>
      <c r="D207" s="409" t="s">
        <v>721</v>
      </c>
      <c r="E207" s="410" t="s">
        <v>722</v>
      </c>
      <c r="F207" s="411" t="s">
        <v>723</v>
      </c>
      <c r="G207" s="412" t="s">
        <v>14</v>
      </c>
      <c r="H207" s="412"/>
      <c r="I207" s="412"/>
      <c r="J207" s="412"/>
      <c r="K207" s="412"/>
      <c r="L207" s="412"/>
      <c r="M207" s="414">
        <v>43075</v>
      </c>
      <c r="N207" s="414">
        <v>43130</v>
      </c>
      <c r="O207" s="414"/>
      <c r="P207" s="414"/>
      <c r="Q207" s="407">
        <f t="shared" si="10"/>
        <v>1</v>
      </c>
      <c r="R207" s="408" t="e">
        <f t="shared" si="11"/>
        <v>#VALUE!</v>
      </c>
      <c r="S207" s="415" t="s">
        <v>14</v>
      </c>
    </row>
    <row r="208" spans="2:19" s="821" customFormat="1" ht="15.75" hidden="1" customHeight="1" x14ac:dyDescent="0.25">
      <c r="B208" s="405">
        <v>204</v>
      </c>
      <c r="C208" s="406" t="str">
        <f t="shared" si="9"/>
        <v>SOP-784-2017</v>
      </c>
      <c r="D208" s="409" t="s">
        <v>724</v>
      </c>
      <c r="E208" s="410" t="s">
        <v>691</v>
      </c>
      <c r="F208" s="411" t="s">
        <v>725</v>
      </c>
      <c r="G208" s="412" t="s">
        <v>14</v>
      </c>
      <c r="H208" s="412"/>
      <c r="I208" s="412"/>
      <c r="J208" s="412"/>
      <c r="K208" s="412"/>
      <c r="L208" s="412"/>
      <c r="M208" s="414">
        <v>43025</v>
      </c>
      <c r="N208" s="414">
        <v>43149</v>
      </c>
      <c r="O208" s="414"/>
      <c r="P208" s="414"/>
      <c r="Q208" s="407">
        <f t="shared" si="10"/>
        <v>4</v>
      </c>
      <c r="R208" s="408" t="e">
        <f t="shared" si="11"/>
        <v>#VALUE!</v>
      </c>
      <c r="S208" s="415" t="s">
        <v>14</v>
      </c>
    </row>
    <row r="209" spans="2:19" s="821" customFormat="1" ht="15" hidden="1" customHeight="1" x14ac:dyDescent="0.25">
      <c r="B209" s="831">
        <v>205</v>
      </c>
      <c r="C209" s="406" t="str">
        <f t="shared" si="9"/>
        <v>SOP-783-2017</v>
      </c>
      <c r="D209" s="409" t="s">
        <v>726</v>
      </c>
      <c r="E209" s="410" t="s">
        <v>694</v>
      </c>
      <c r="F209" s="411" t="s">
        <v>727</v>
      </c>
      <c r="G209" s="412" t="s">
        <v>14</v>
      </c>
      <c r="H209" s="412"/>
      <c r="I209" s="412"/>
      <c r="J209" s="412"/>
      <c r="K209" s="412"/>
      <c r="L209" s="412"/>
      <c r="M209" s="414">
        <v>43025</v>
      </c>
      <c r="N209" s="414">
        <v>43149</v>
      </c>
      <c r="O209" s="414"/>
      <c r="P209" s="414"/>
      <c r="Q209" s="407">
        <f t="shared" si="10"/>
        <v>4</v>
      </c>
      <c r="R209" s="408" t="e">
        <f t="shared" si="11"/>
        <v>#VALUE!</v>
      </c>
      <c r="S209" s="415" t="s">
        <v>14</v>
      </c>
    </row>
    <row r="210" spans="2:19" s="821" customFormat="1" ht="15" hidden="1" customHeight="1" x14ac:dyDescent="0.25">
      <c r="B210" s="405">
        <v>206</v>
      </c>
      <c r="C210" s="406" t="str">
        <f t="shared" si="9"/>
        <v>SOP-785-2017</v>
      </c>
      <c r="D210" s="409" t="s">
        <v>728</v>
      </c>
      <c r="E210" s="410" t="s">
        <v>697</v>
      </c>
      <c r="F210" s="411" t="s">
        <v>729</v>
      </c>
      <c r="G210" s="412" t="s">
        <v>14</v>
      </c>
      <c r="H210" s="412"/>
      <c r="I210" s="412"/>
      <c r="J210" s="412"/>
      <c r="K210" s="412"/>
      <c r="L210" s="412"/>
      <c r="M210" s="414">
        <v>43025</v>
      </c>
      <c r="N210" s="414">
        <v>43149</v>
      </c>
      <c r="O210" s="414"/>
      <c r="P210" s="414"/>
      <c r="Q210" s="407">
        <f t="shared" si="10"/>
        <v>4</v>
      </c>
      <c r="R210" s="408" t="e">
        <f t="shared" si="11"/>
        <v>#VALUE!</v>
      </c>
      <c r="S210" s="415" t="s">
        <v>14</v>
      </c>
    </row>
    <row r="211" spans="2:19" s="821" customFormat="1" ht="15" hidden="1" customHeight="1" x14ac:dyDescent="0.25">
      <c r="B211" s="831">
        <v>207</v>
      </c>
      <c r="C211" s="406" t="str">
        <f t="shared" si="9"/>
        <v>SOP-786-2017</v>
      </c>
      <c r="D211" s="409" t="s">
        <v>730</v>
      </c>
      <c r="E211" s="410" t="s">
        <v>731</v>
      </c>
      <c r="F211" s="411" t="s">
        <v>732</v>
      </c>
      <c r="G211" s="412" t="s">
        <v>14</v>
      </c>
      <c r="H211" s="412"/>
      <c r="I211" s="412"/>
      <c r="J211" s="412"/>
      <c r="K211" s="412"/>
      <c r="L211" s="412"/>
      <c r="M211" s="414">
        <v>43007</v>
      </c>
      <c r="N211" s="414">
        <v>43131</v>
      </c>
      <c r="O211" s="414"/>
      <c r="P211" s="414"/>
      <c r="Q211" s="407">
        <f t="shared" si="10"/>
        <v>4</v>
      </c>
      <c r="R211" s="408" t="e">
        <f t="shared" si="11"/>
        <v>#VALUE!</v>
      </c>
      <c r="S211" s="415" t="s">
        <v>14</v>
      </c>
    </row>
    <row r="212" spans="2:19" s="821" customFormat="1" ht="15" hidden="1" customHeight="1" x14ac:dyDescent="0.25">
      <c r="B212" s="405">
        <v>208</v>
      </c>
      <c r="C212" s="406" t="str">
        <f t="shared" si="9"/>
        <v>SOP-786-2017</v>
      </c>
      <c r="D212" s="409" t="s">
        <v>733</v>
      </c>
      <c r="E212" s="410" t="s">
        <v>734</v>
      </c>
      <c r="F212" s="411" t="s">
        <v>735</v>
      </c>
      <c r="G212" s="412">
        <v>87523.7</v>
      </c>
      <c r="H212" s="412"/>
      <c r="I212" s="412"/>
      <c r="J212" s="412"/>
      <c r="K212" s="412"/>
      <c r="L212" s="412"/>
      <c r="M212" s="413" t="s">
        <v>14</v>
      </c>
      <c r="N212" s="413" t="s">
        <v>14</v>
      </c>
      <c r="O212" s="413"/>
      <c r="P212" s="413"/>
      <c r="Q212" s="407" t="e">
        <f t="shared" si="10"/>
        <v>#VALUE!</v>
      </c>
      <c r="R212" s="408" t="e">
        <f t="shared" si="11"/>
        <v>#VALUE!</v>
      </c>
      <c r="S212" s="415" t="s">
        <v>736</v>
      </c>
    </row>
    <row r="213" spans="2:19" s="821" customFormat="1" ht="15" hidden="1" customHeight="1" x14ac:dyDescent="0.25">
      <c r="B213" s="405">
        <v>209</v>
      </c>
      <c r="C213" s="406" t="str">
        <f t="shared" si="9"/>
        <v>SOP-787-2017</v>
      </c>
      <c r="D213" s="409" t="s">
        <v>737</v>
      </c>
      <c r="E213" s="410" t="s">
        <v>639</v>
      </c>
      <c r="F213" s="411" t="s">
        <v>738</v>
      </c>
      <c r="G213" s="412">
        <v>-993.69</v>
      </c>
      <c r="H213" s="412"/>
      <c r="I213" s="412"/>
      <c r="J213" s="412"/>
      <c r="K213" s="412"/>
      <c r="L213" s="412"/>
      <c r="M213" s="413" t="s">
        <v>14</v>
      </c>
      <c r="N213" s="413" t="s">
        <v>14</v>
      </c>
      <c r="O213" s="413"/>
      <c r="P213" s="413"/>
      <c r="Q213" s="407" t="e">
        <f t="shared" si="10"/>
        <v>#VALUE!</v>
      </c>
      <c r="R213" s="408" t="e">
        <f t="shared" si="11"/>
        <v>#VALUE!</v>
      </c>
      <c r="S213" s="415" t="s">
        <v>739</v>
      </c>
    </row>
    <row r="214" spans="2:19" s="821" customFormat="1" ht="15" hidden="1" customHeight="1" x14ac:dyDescent="0.25">
      <c r="B214" s="831">
        <v>210</v>
      </c>
      <c r="C214" s="406" t="str">
        <f t="shared" si="9"/>
        <v>SOP-788-2017</v>
      </c>
      <c r="D214" s="409" t="s">
        <v>740</v>
      </c>
      <c r="E214" s="410" t="s">
        <v>741</v>
      </c>
      <c r="F214" s="411" t="s">
        <v>742</v>
      </c>
      <c r="G214" s="412" t="s">
        <v>14</v>
      </c>
      <c r="H214" s="412"/>
      <c r="I214" s="412"/>
      <c r="J214" s="412"/>
      <c r="K214" s="412"/>
      <c r="L214" s="412"/>
      <c r="M214" s="414">
        <v>43007</v>
      </c>
      <c r="N214" s="414">
        <v>43131</v>
      </c>
      <c r="O214" s="414"/>
      <c r="P214" s="414"/>
      <c r="Q214" s="407">
        <f t="shared" si="10"/>
        <v>4</v>
      </c>
      <c r="R214" s="408" t="e">
        <f t="shared" si="11"/>
        <v>#VALUE!</v>
      </c>
      <c r="S214" s="415" t="s">
        <v>14</v>
      </c>
    </row>
    <row r="215" spans="2:19" s="821" customFormat="1" ht="15" hidden="1" customHeight="1" x14ac:dyDescent="0.25">
      <c r="B215" s="405">
        <v>211</v>
      </c>
      <c r="C215" s="406" t="str">
        <f t="shared" si="9"/>
        <v>SOP-782-2017</v>
      </c>
      <c r="D215" s="409" t="s">
        <v>743</v>
      </c>
      <c r="E215" s="410" t="s">
        <v>744</v>
      </c>
      <c r="F215" s="411" t="s">
        <v>745</v>
      </c>
      <c r="G215" s="412" t="s">
        <v>14</v>
      </c>
      <c r="H215" s="412"/>
      <c r="I215" s="412"/>
      <c r="J215" s="412"/>
      <c r="K215" s="412"/>
      <c r="L215" s="412"/>
      <c r="M215" s="414">
        <v>43006</v>
      </c>
      <c r="N215" s="414">
        <v>43130</v>
      </c>
      <c r="O215" s="414"/>
      <c r="P215" s="414"/>
      <c r="Q215" s="407">
        <f t="shared" si="10"/>
        <v>4</v>
      </c>
      <c r="R215" s="408" t="e">
        <f t="shared" si="11"/>
        <v>#VALUE!</v>
      </c>
      <c r="S215" s="415" t="s">
        <v>14</v>
      </c>
    </row>
    <row r="216" spans="2:19" s="821" customFormat="1" ht="15" hidden="1" customHeight="1" x14ac:dyDescent="0.25">
      <c r="B216" s="831">
        <v>212</v>
      </c>
      <c r="C216" s="406" t="str">
        <f t="shared" si="9"/>
        <v>SOP-780-2017</v>
      </c>
      <c r="D216" s="409" t="s">
        <v>746</v>
      </c>
      <c r="E216" s="410" t="s">
        <v>747</v>
      </c>
      <c r="F216" s="411" t="s">
        <v>748</v>
      </c>
      <c r="G216" s="412">
        <v>2895338.65</v>
      </c>
      <c r="H216" s="412"/>
      <c r="I216" s="412"/>
      <c r="J216" s="412"/>
      <c r="K216" s="412"/>
      <c r="L216" s="412"/>
      <c r="M216" s="413" t="s">
        <v>14</v>
      </c>
      <c r="N216" s="413" t="s">
        <v>14</v>
      </c>
      <c r="O216" s="413"/>
      <c r="P216" s="413"/>
      <c r="Q216" s="407" t="e">
        <f t="shared" si="10"/>
        <v>#VALUE!</v>
      </c>
      <c r="R216" s="408" t="e">
        <f t="shared" si="11"/>
        <v>#VALUE!</v>
      </c>
      <c r="S216" s="415" t="s">
        <v>749</v>
      </c>
    </row>
    <row r="217" spans="2:19" s="821" customFormat="1" ht="15" hidden="1" customHeight="1" x14ac:dyDescent="0.25">
      <c r="B217" s="823">
        <v>213</v>
      </c>
      <c r="C217" s="406" t="str">
        <f t="shared" si="9"/>
        <v>SOP-774-2017</v>
      </c>
      <c r="D217" s="409" t="s">
        <v>750</v>
      </c>
      <c r="E217" s="410" t="s">
        <v>751</v>
      </c>
      <c r="F217" s="411" t="s">
        <v>752</v>
      </c>
      <c r="G217" s="412" t="s">
        <v>14</v>
      </c>
      <c r="H217" s="412"/>
      <c r="I217" s="412"/>
      <c r="J217" s="412"/>
      <c r="K217" s="412"/>
      <c r="L217" s="412"/>
      <c r="M217" s="414">
        <v>43011</v>
      </c>
      <c r="N217" s="414">
        <v>43100</v>
      </c>
      <c r="O217" s="414"/>
      <c r="P217" s="414"/>
      <c r="Q217" s="407">
        <f t="shared" si="10"/>
        <v>2</v>
      </c>
      <c r="R217" s="408" t="e">
        <f t="shared" si="11"/>
        <v>#VALUE!</v>
      </c>
      <c r="S217" s="415" t="s">
        <v>14</v>
      </c>
    </row>
    <row r="218" spans="2:19" s="821" customFormat="1" ht="15" hidden="1" customHeight="1" x14ac:dyDescent="0.25">
      <c r="B218" s="405">
        <v>214</v>
      </c>
      <c r="C218" s="406" t="str">
        <f t="shared" si="9"/>
        <v>SOP-798-2017</v>
      </c>
      <c r="D218" s="409" t="s">
        <v>753</v>
      </c>
      <c r="E218" s="410" t="s">
        <v>226</v>
      </c>
      <c r="F218" s="411" t="s">
        <v>754</v>
      </c>
      <c r="G218" s="412" t="s">
        <v>14</v>
      </c>
      <c r="H218" s="412"/>
      <c r="I218" s="412"/>
      <c r="J218" s="412"/>
      <c r="K218" s="412"/>
      <c r="L218" s="412"/>
      <c r="M218" s="414">
        <v>43059</v>
      </c>
      <c r="N218" s="414">
        <v>43117</v>
      </c>
      <c r="O218" s="414"/>
      <c r="P218" s="414"/>
      <c r="Q218" s="407">
        <f t="shared" si="10"/>
        <v>1</v>
      </c>
      <c r="R218" s="408" t="e">
        <f t="shared" si="11"/>
        <v>#VALUE!</v>
      </c>
      <c r="S218" s="415" t="s">
        <v>14</v>
      </c>
    </row>
    <row r="219" spans="2:19" s="807" customFormat="1" ht="15" hidden="1" customHeight="1" x14ac:dyDescent="0.25">
      <c r="B219" s="809">
        <v>215</v>
      </c>
      <c r="C219" s="25" t="str">
        <f t="shared" si="9"/>
        <v>SAD-486-2018</v>
      </c>
      <c r="D219" s="34" t="s">
        <v>755</v>
      </c>
      <c r="E219" s="35" t="s">
        <v>646</v>
      </c>
      <c r="F219" s="36" t="s">
        <v>756</v>
      </c>
      <c r="G219" s="814">
        <v>39000000</v>
      </c>
      <c r="H219" s="814"/>
      <c r="I219" s="814"/>
      <c r="J219" s="814"/>
      <c r="K219" s="814"/>
      <c r="L219" s="814"/>
      <c r="M219" s="813">
        <v>43220</v>
      </c>
      <c r="N219" s="40">
        <v>43403</v>
      </c>
      <c r="O219" s="40"/>
      <c r="P219" s="40"/>
      <c r="Q219" s="31">
        <f t="shared" si="10"/>
        <v>6</v>
      </c>
      <c r="R219" s="32">
        <f t="shared" si="11"/>
        <v>6500000</v>
      </c>
      <c r="S219" s="815" t="s">
        <v>757</v>
      </c>
    </row>
    <row r="220" spans="2:19" s="807" customFormat="1" ht="15" hidden="1" customHeight="1" x14ac:dyDescent="0.25">
      <c r="B220" s="727">
        <v>216</v>
      </c>
      <c r="C220" s="25" t="str">
        <f t="shared" si="9"/>
        <v>SAD-440-2017</v>
      </c>
      <c r="D220" s="34" t="s">
        <v>758</v>
      </c>
      <c r="E220" s="35" t="s">
        <v>759</v>
      </c>
      <c r="F220" s="36" t="s">
        <v>760</v>
      </c>
      <c r="G220" s="814">
        <v>20453467.960000001</v>
      </c>
      <c r="H220" s="814"/>
      <c r="I220" s="814"/>
      <c r="J220" s="814"/>
      <c r="K220" s="814"/>
      <c r="L220" s="814"/>
      <c r="M220" s="38" t="s">
        <v>14</v>
      </c>
      <c r="N220" s="38" t="s">
        <v>14</v>
      </c>
      <c r="O220" s="38"/>
      <c r="P220" s="38"/>
      <c r="Q220" s="31" t="e">
        <f t="shared" si="10"/>
        <v>#VALUE!</v>
      </c>
      <c r="R220" s="32" t="e">
        <f t="shared" si="11"/>
        <v>#VALUE!</v>
      </c>
      <c r="S220" s="39" t="s">
        <v>761</v>
      </c>
    </row>
    <row r="221" spans="2:19" s="807" customFormat="1" ht="15" hidden="1" customHeight="1" x14ac:dyDescent="0.25">
      <c r="B221" s="809">
        <v>217</v>
      </c>
      <c r="C221" s="25" t="str">
        <f t="shared" si="9"/>
        <v>SAD-440-2017</v>
      </c>
      <c r="D221" s="34" t="s">
        <v>762</v>
      </c>
      <c r="E221" s="35" t="s">
        <v>759</v>
      </c>
      <c r="F221" s="36" t="s">
        <v>763</v>
      </c>
      <c r="G221" s="814">
        <v>20453467.960000001</v>
      </c>
      <c r="H221" s="814"/>
      <c r="I221" s="814"/>
      <c r="J221" s="814"/>
      <c r="K221" s="814"/>
      <c r="L221" s="814"/>
      <c r="M221" s="38" t="s">
        <v>14</v>
      </c>
      <c r="N221" s="38" t="s">
        <v>14</v>
      </c>
      <c r="O221" s="38"/>
      <c r="P221" s="38"/>
      <c r="Q221" s="31" t="e">
        <f t="shared" si="10"/>
        <v>#VALUE!</v>
      </c>
      <c r="R221" s="32" t="e">
        <f t="shared" si="11"/>
        <v>#VALUE!</v>
      </c>
      <c r="S221" s="39" t="s">
        <v>761</v>
      </c>
    </row>
    <row r="222" spans="2:19" s="807" customFormat="1" ht="15" hidden="1" customHeight="1" x14ac:dyDescent="0.25">
      <c r="B222" s="727">
        <v>218</v>
      </c>
      <c r="C222" s="25" t="str">
        <f t="shared" si="9"/>
        <v>SAD-443-2017</v>
      </c>
      <c r="D222" s="34" t="s">
        <v>764</v>
      </c>
      <c r="E222" s="35" t="s">
        <v>658</v>
      </c>
      <c r="F222" s="36" t="s">
        <v>765</v>
      </c>
      <c r="G222" s="814">
        <v>17676180.760000002</v>
      </c>
      <c r="H222" s="814"/>
      <c r="I222" s="814"/>
      <c r="J222" s="814"/>
      <c r="K222" s="814"/>
      <c r="L222" s="814"/>
      <c r="M222" s="38" t="s">
        <v>14</v>
      </c>
      <c r="N222" s="38" t="s">
        <v>14</v>
      </c>
      <c r="O222" s="38"/>
      <c r="P222" s="38"/>
      <c r="Q222" s="31" t="e">
        <f t="shared" si="10"/>
        <v>#VALUE!</v>
      </c>
      <c r="R222" s="32" t="e">
        <f t="shared" si="11"/>
        <v>#VALUE!</v>
      </c>
      <c r="S222" s="39" t="s">
        <v>766</v>
      </c>
    </row>
    <row r="223" spans="2:19" s="623" customFormat="1" ht="15" hidden="1" customHeight="1" x14ac:dyDescent="0.25">
      <c r="B223" s="841">
        <v>219</v>
      </c>
      <c r="C223" s="1" t="str">
        <f t="shared" si="9"/>
        <v>DIF-036-2018</v>
      </c>
      <c r="D223" s="2" t="s">
        <v>767</v>
      </c>
      <c r="E223" s="531" t="s">
        <v>768</v>
      </c>
      <c r="F223" s="532" t="s">
        <v>769</v>
      </c>
      <c r="G223" s="533">
        <v>60000</v>
      </c>
      <c r="H223" s="533"/>
      <c r="I223" s="533"/>
      <c r="J223" s="842">
        <v>110001</v>
      </c>
      <c r="K223" s="58" t="s">
        <v>3525</v>
      </c>
      <c r="L223" s="570" t="s">
        <v>2850</v>
      </c>
      <c r="M223" s="534">
        <v>43180</v>
      </c>
      <c r="N223" s="535" t="s">
        <v>771</v>
      </c>
      <c r="O223" s="535">
        <v>211002</v>
      </c>
      <c r="P223" s="535"/>
      <c r="Q223" s="13">
        <v>1</v>
      </c>
      <c r="R223" s="14">
        <f t="shared" si="11"/>
        <v>60000</v>
      </c>
      <c r="S223" s="536" t="s">
        <v>770</v>
      </c>
    </row>
    <row r="224" spans="2:19" s="807" customFormat="1" ht="15" hidden="1" customHeight="1" x14ac:dyDescent="0.25">
      <c r="B224" s="727">
        <v>220</v>
      </c>
      <c r="C224" s="25" t="str">
        <f t="shared" si="9"/>
        <v>OEP-128-2018</v>
      </c>
      <c r="D224" s="34" t="s">
        <v>772</v>
      </c>
      <c r="E224" s="35" t="s">
        <v>773</v>
      </c>
      <c r="F224" s="36" t="s">
        <v>774</v>
      </c>
      <c r="G224" s="37">
        <v>55000000</v>
      </c>
      <c r="H224" s="37"/>
      <c r="I224" s="37"/>
      <c r="J224" s="37"/>
      <c r="K224" s="37"/>
      <c r="L224" s="37"/>
      <c r="M224" s="40">
        <v>43101</v>
      </c>
      <c r="N224" s="40">
        <v>43403</v>
      </c>
      <c r="O224" s="40"/>
      <c r="P224" s="40"/>
      <c r="Q224" s="31">
        <f t="shared" si="10"/>
        <v>9</v>
      </c>
      <c r="R224" s="32">
        <f t="shared" si="11"/>
        <v>6111111.111111111</v>
      </c>
      <c r="S224" s="39" t="s">
        <v>775</v>
      </c>
    </row>
    <row r="225" spans="2:19" s="807" customFormat="1" ht="15" hidden="1" customHeight="1" x14ac:dyDescent="0.25">
      <c r="B225" s="727">
        <v>221</v>
      </c>
      <c r="C225" s="25" t="str">
        <f t="shared" si="9"/>
        <v>SAD-487-2018</v>
      </c>
      <c r="D225" s="34" t="s">
        <v>776</v>
      </c>
      <c r="E225" s="35" t="s">
        <v>777</v>
      </c>
      <c r="F225" s="36" t="s">
        <v>778</v>
      </c>
      <c r="G225" s="37">
        <v>300000</v>
      </c>
      <c r="H225" s="37"/>
      <c r="I225" s="37"/>
      <c r="J225" s="37"/>
      <c r="K225" s="37"/>
      <c r="L225" s="37"/>
      <c r="M225" s="40">
        <v>43101</v>
      </c>
      <c r="N225" s="40">
        <v>43403</v>
      </c>
      <c r="O225" s="40"/>
      <c r="P225" s="40"/>
      <c r="Q225" s="31">
        <f t="shared" si="10"/>
        <v>9</v>
      </c>
      <c r="R225" s="32">
        <f t="shared" si="11"/>
        <v>33333.333333333336</v>
      </c>
      <c r="S225" s="39" t="s">
        <v>779</v>
      </c>
    </row>
    <row r="226" spans="2:19" s="807" customFormat="1" ht="15" hidden="1" customHeight="1" x14ac:dyDescent="0.25">
      <c r="B226" s="809">
        <v>222</v>
      </c>
      <c r="C226" s="25" t="str">
        <f t="shared" si="9"/>
        <v>SAD-488-2018</v>
      </c>
      <c r="D226" s="34" t="s">
        <v>780</v>
      </c>
      <c r="E226" s="35" t="s">
        <v>578</v>
      </c>
      <c r="F226" s="36" t="s">
        <v>781</v>
      </c>
      <c r="G226" s="37">
        <v>215311.54</v>
      </c>
      <c r="H226" s="37"/>
      <c r="I226" s="37"/>
      <c r="J226" s="37"/>
      <c r="K226" s="37"/>
      <c r="L226" s="37"/>
      <c r="M226" s="40">
        <v>43101</v>
      </c>
      <c r="N226" s="40">
        <v>43403</v>
      </c>
      <c r="O226" s="40"/>
      <c r="P226" s="40"/>
      <c r="Q226" s="31">
        <f t="shared" si="10"/>
        <v>9</v>
      </c>
      <c r="R226" s="32">
        <f t="shared" si="11"/>
        <v>23923.504444444447</v>
      </c>
      <c r="S226" s="39" t="s">
        <v>782</v>
      </c>
    </row>
    <row r="227" spans="2:19" s="807" customFormat="1" ht="15" hidden="1" customHeight="1" x14ac:dyDescent="0.25">
      <c r="B227" s="727">
        <v>223</v>
      </c>
      <c r="C227" s="25" t="str">
        <f t="shared" si="9"/>
        <v>SAD-489-2018</v>
      </c>
      <c r="D227" s="34" t="s">
        <v>783</v>
      </c>
      <c r="E227" s="35" t="s">
        <v>784</v>
      </c>
      <c r="F227" s="36" t="s">
        <v>785</v>
      </c>
      <c r="G227" s="37">
        <v>300000</v>
      </c>
      <c r="H227" s="37"/>
      <c r="I227" s="37"/>
      <c r="J227" s="37"/>
      <c r="K227" s="37"/>
      <c r="L227" s="37"/>
      <c r="M227" s="40">
        <v>43101</v>
      </c>
      <c r="N227" s="40">
        <v>43403</v>
      </c>
      <c r="O227" s="40"/>
      <c r="P227" s="40"/>
      <c r="Q227" s="31">
        <f t="shared" si="10"/>
        <v>9</v>
      </c>
      <c r="R227" s="32">
        <f t="shared" si="11"/>
        <v>33333.333333333336</v>
      </c>
      <c r="S227" s="39" t="s">
        <v>779</v>
      </c>
    </row>
    <row r="228" spans="2:19" s="807" customFormat="1" ht="15" hidden="1" customHeight="1" x14ac:dyDescent="0.25">
      <c r="B228" s="809">
        <v>224</v>
      </c>
      <c r="C228" s="25" t="str">
        <f t="shared" si="9"/>
        <v>SDH-514-2018</v>
      </c>
      <c r="D228" s="34" t="s">
        <v>786</v>
      </c>
      <c r="E228" s="35" t="s">
        <v>787</v>
      </c>
      <c r="F228" s="36" t="s">
        <v>2534</v>
      </c>
      <c r="G228" s="37" t="s">
        <v>788</v>
      </c>
      <c r="H228" s="37"/>
      <c r="I228" s="37"/>
      <c r="J228" s="37"/>
      <c r="K228" s="37"/>
      <c r="L228" s="37"/>
      <c r="M228" s="40">
        <v>43192</v>
      </c>
      <c r="N228" s="40">
        <v>43344</v>
      </c>
      <c r="O228" s="40"/>
      <c r="P228" s="40"/>
      <c r="Q228" s="31">
        <f t="shared" si="10"/>
        <v>4</v>
      </c>
      <c r="R228" s="32" t="e">
        <f t="shared" si="11"/>
        <v>#VALUE!</v>
      </c>
      <c r="S228" s="39" t="s">
        <v>788</v>
      </c>
    </row>
    <row r="229" spans="2:19" s="821" customFormat="1" ht="13.5" hidden="1" customHeight="1" x14ac:dyDescent="0.25">
      <c r="B229" s="823">
        <v>225</v>
      </c>
      <c r="C229" s="406" t="str">
        <f t="shared" si="9"/>
        <v>SOP-845-2018</v>
      </c>
      <c r="D229" s="409" t="s">
        <v>789</v>
      </c>
      <c r="E229" s="410" t="s">
        <v>790</v>
      </c>
      <c r="F229" s="411" t="s">
        <v>791</v>
      </c>
      <c r="G229" s="412">
        <v>312096.89</v>
      </c>
      <c r="H229" s="412"/>
      <c r="I229" s="412"/>
      <c r="J229" s="412"/>
      <c r="K229" s="412"/>
      <c r="L229" s="412"/>
      <c r="M229" s="414">
        <v>43193</v>
      </c>
      <c r="N229" s="414">
        <v>43207</v>
      </c>
      <c r="O229" s="414"/>
      <c r="P229" s="414"/>
      <c r="Q229" s="407">
        <f t="shared" si="10"/>
        <v>0</v>
      </c>
      <c r="R229" s="408" t="e">
        <f t="shared" si="11"/>
        <v>#DIV/0!</v>
      </c>
      <c r="S229" s="415">
        <v>312096.89</v>
      </c>
    </row>
    <row r="230" spans="2:19" s="821" customFormat="1" ht="13.5" hidden="1" customHeight="1" x14ac:dyDescent="0.25">
      <c r="B230" s="405">
        <v>226</v>
      </c>
      <c r="C230" s="406" t="str">
        <f t="shared" si="9"/>
        <v>SOP-846-2018</v>
      </c>
      <c r="D230" s="409" t="s">
        <v>792</v>
      </c>
      <c r="E230" s="410" t="s">
        <v>793</v>
      </c>
      <c r="F230" s="411" t="s">
        <v>794</v>
      </c>
      <c r="G230" s="412">
        <v>357715</v>
      </c>
      <c r="H230" s="412"/>
      <c r="I230" s="412"/>
      <c r="J230" s="412"/>
      <c r="K230" s="412"/>
      <c r="L230" s="412"/>
      <c r="M230" s="414">
        <v>43193</v>
      </c>
      <c r="N230" s="414">
        <v>43212</v>
      </c>
      <c r="O230" s="414"/>
      <c r="P230" s="414"/>
      <c r="Q230" s="407">
        <f t="shared" si="10"/>
        <v>0</v>
      </c>
      <c r="R230" s="408" t="e">
        <f t="shared" si="11"/>
        <v>#DIV/0!</v>
      </c>
      <c r="S230" s="415">
        <v>357715</v>
      </c>
    </row>
    <row r="231" spans="2:19" s="807" customFormat="1" ht="13.5" hidden="1" customHeight="1" x14ac:dyDescent="0.25">
      <c r="B231" s="835">
        <v>227</v>
      </c>
      <c r="C231" s="25" t="str">
        <f t="shared" si="9"/>
        <v>SCO-008-2018</v>
      </c>
      <c r="D231" s="34" t="s">
        <v>795</v>
      </c>
      <c r="E231" s="35" t="s">
        <v>796</v>
      </c>
      <c r="F231" s="36" t="s">
        <v>797</v>
      </c>
      <c r="G231" s="37">
        <v>1050960</v>
      </c>
      <c r="H231" s="37"/>
      <c r="I231" s="37"/>
      <c r="J231" s="37"/>
      <c r="K231" s="37"/>
      <c r="L231" s="37"/>
      <c r="M231" s="813">
        <v>43228</v>
      </c>
      <c r="N231" s="38" t="s">
        <v>46</v>
      </c>
      <c r="O231" s="38"/>
      <c r="P231" s="38"/>
      <c r="Q231" s="31" t="e">
        <f t="shared" si="10"/>
        <v>#VALUE!</v>
      </c>
      <c r="R231" s="32" t="e">
        <f t="shared" si="11"/>
        <v>#VALUE!</v>
      </c>
      <c r="S231" s="39" t="s">
        <v>798</v>
      </c>
    </row>
    <row r="232" spans="2:19" s="821" customFormat="1" ht="13.5" hidden="1" customHeight="1" x14ac:dyDescent="0.25">
      <c r="B232" s="405">
        <v>228</v>
      </c>
      <c r="C232" s="406" t="str">
        <f t="shared" si="9"/>
        <v>SOP-847-2018</v>
      </c>
      <c r="D232" s="822" t="s">
        <v>799</v>
      </c>
      <c r="E232" s="843" t="s">
        <v>800</v>
      </c>
      <c r="F232" s="411" t="s">
        <v>801</v>
      </c>
      <c r="G232" s="412">
        <v>50397429.600000001</v>
      </c>
      <c r="H232" s="412"/>
      <c r="I232" s="412"/>
      <c r="J232" s="412"/>
      <c r="K232" s="412"/>
      <c r="L232" s="412"/>
      <c r="M232" s="414">
        <v>43248</v>
      </c>
      <c r="N232" s="414">
        <v>43427</v>
      </c>
      <c r="O232" s="414"/>
      <c r="P232" s="414"/>
      <c r="Q232" s="407">
        <f t="shared" si="10"/>
        <v>5</v>
      </c>
      <c r="R232" s="408">
        <f t="shared" si="11"/>
        <v>10079485.92</v>
      </c>
      <c r="S232" s="415">
        <v>50397429.600000001</v>
      </c>
    </row>
    <row r="233" spans="2:19" s="821" customFormat="1" ht="13.5" hidden="1" customHeight="1" x14ac:dyDescent="0.25">
      <c r="B233" s="831">
        <v>229</v>
      </c>
      <c r="C233" s="406" t="str">
        <f t="shared" si="9"/>
        <v>SOP-848-2018</v>
      </c>
      <c r="D233" s="822" t="s">
        <v>802</v>
      </c>
      <c r="E233" s="843" t="s">
        <v>803</v>
      </c>
      <c r="F233" s="411" t="s">
        <v>804</v>
      </c>
      <c r="G233" s="412">
        <v>3111515.29</v>
      </c>
      <c r="H233" s="412"/>
      <c r="I233" s="412"/>
      <c r="J233" s="412"/>
      <c r="K233" s="412"/>
      <c r="L233" s="412"/>
      <c r="M233" s="414">
        <v>43266</v>
      </c>
      <c r="N233" s="414">
        <v>43310</v>
      </c>
      <c r="O233" s="414"/>
      <c r="P233" s="414"/>
      <c r="Q233" s="407">
        <f t="shared" si="10"/>
        <v>1</v>
      </c>
      <c r="R233" s="408">
        <f t="shared" si="11"/>
        <v>3111515.29</v>
      </c>
      <c r="S233" s="415">
        <v>3111515.29</v>
      </c>
    </row>
    <row r="234" spans="2:19" s="821" customFormat="1" ht="13.5" hidden="1" customHeight="1" x14ac:dyDescent="0.25">
      <c r="B234" s="405">
        <v>230</v>
      </c>
      <c r="C234" s="406" t="str">
        <f t="shared" si="9"/>
        <v>SOP-849-2018</v>
      </c>
      <c r="D234" s="822" t="s">
        <v>805</v>
      </c>
      <c r="E234" s="843" t="s">
        <v>330</v>
      </c>
      <c r="F234" s="411" t="s">
        <v>806</v>
      </c>
      <c r="G234" s="412">
        <v>2825335.31</v>
      </c>
      <c r="H234" s="412"/>
      <c r="I234" s="412"/>
      <c r="J234" s="412"/>
      <c r="K234" s="412"/>
      <c r="L234" s="412"/>
      <c r="M234" s="414">
        <v>43266</v>
      </c>
      <c r="N234" s="414">
        <v>43310</v>
      </c>
      <c r="O234" s="414"/>
      <c r="P234" s="414"/>
      <c r="Q234" s="407">
        <f t="shared" si="10"/>
        <v>1</v>
      </c>
      <c r="R234" s="408">
        <f t="shared" si="11"/>
        <v>2825335.31</v>
      </c>
      <c r="S234" s="415">
        <v>2825335.31</v>
      </c>
    </row>
    <row r="235" spans="2:19" s="821" customFormat="1" ht="13.5" hidden="1" customHeight="1" x14ac:dyDescent="0.25">
      <c r="B235" s="831">
        <v>231</v>
      </c>
      <c r="C235" s="406" t="str">
        <f t="shared" si="9"/>
        <v>SOP-850-2018</v>
      </c>
      <c r="D235" s="409" t="s">
        <v>807</v>
      </c>
      <c r="E235" s="410" t="s">
        <v>808</v>
      </c>
      <c r="F235" s="411" t="s">
        <v>809</v>
      </c>
      <c r="G235" s="412">
        <v>3109227.03</v>
      </c>
      <c r="H235" s="412"/>
      <c r="I235" s="412"/>
      <c r="J235" s="412"/>
      <c r="K235" s="412"/>
      <c r="L235" s="412"/>
      <c r="M235" s="414">
        <v>43266</v>
      </c>
      <c r="N235" s="414">
        <v>43310</v>
      </c>
      <c r="O235" s="414"/>
      <c r="P235" s="414"/>
      <c r="Q235" s="407">
        <f t="shared" si="10"/>
        <v>1</v>
      </c>
      <c r="R235" s="408">
        <f t="shared" si="11"/>
        <v>3109227.03</v>
      </c>
      <c r="S235" s="415">
        <v>3109227.03</v>
      </c>
    </row>
    <row r="236" spans="2:19" s="807" customFormat="1" ht="13.5" hidden="1" customHeight="1" x14ac:dyDescent="0.25">
      <c r="B236" s="727">
        <v>232</v>
      </c>
      <c r="C236" s="25" t="str">
        <f t="shared" si="9"/>
        <v>TES-169-2018</v>
      </c>
      <c r="D236" s="34" t="s">
        <v>810</v>
      </c>
      <c r="E236" s="817" t="s">
        <v>811</v>
      </c>
      <c r="F236" s="817" t="s">
        <v>812</v>
      </c>
      <c r="G236" s="818">
        <v>10000000</v>
      </c>
      <c r="H236" s="818"/>
      <c r="I236" s="818"/>
      <c r="J236" s="818"/>
      <c r="K236" s="818"/>
      <c r="L236" s="818"/>
      <c r="M236" s="819">
        <v>43103</v>
      </c>
      <c r="N236" s="819" t="s">
        <v>814</v>
      </c>
      <c r="O236" s="819"/>
      <c r="P236" s="819"/>
      <c r="Q236" s="31" t="e">
        <f t="shared" si="10"/>
        <v>#VALUE!</v>
      </c>
      <c r="R236" s="32" t="e">
        <f t="shared" si="11"/>
        <v>#VALUE!</v>
      </c>
      <c r="S236" s="815" t="s">
        <v>813</v>
      </c>
    </row>
    <row r="237" spans="2:19" s="821" customFormat="1" ht="13.5" hidden="1" customHeight="1" x14ac:dyDescent="0.25">
      <c r="B237" s="405">
        <v>233</v>
      </c>
      <c r="C237" s="406" t="str">
        <f t="shared" si="9"/>
        <v>SOP-851-2018</v>
      </c>
      <c r="D237" s="822" t="s">
        <v>815</v>
      </c>
      <c r="E237" s="823" t="s">
        <v>816</v>
      </c>
      <c r="F237" s="823" t="s">
        <v>817</v>
      </c>
      <c r="G237" s="824">
        <v>92392020.950000003</v>
      </c>
      <c r="H237" s="824"/>
      <c r="I237" s="824"/>
      <c r="J237" s="824"/>
      <c r="K237" s="824"/>
      <c r="L237" s="824"/>
      <c r="M237" s="825">
        <v>43269</v>
      </c>
      <c r="N237" s="832">
        <v>43143</v>
      </c>
      <c r="O237" s="832"/>
      <c r="P237" s="832"/>
      <c r="Q237" s="407" t="e">
        <f t="shared" si="10"/>
        <v>#NUM!</v>
      </c>
      <c r="R237" s="408" t="e">
        <f t="shared" si="11"/>
        <v>#NUM!</v>
      </c>
      <c r="S237" s="826">
        <v>92392020.950000003</v>
      </c>
    </row>
    <row r="238" spans="2:19" s="821" customFormat="1" ht="13.5" hidden="1" customHeight="1" x14ac:dyDescent="0.25">
      <c r="B238" s="831">
        <v>234</v>
      </c>
      <c r="C238" s="406" t="str">
        <f t="shared" si="9"/>
        <v>SOP-852-2018</v>
      </c>
      <c r="D238" s="822" t="s">
        <v>818</v>
      </c>
      <c r="E238" s="410" t="s">
        <v>819</v>
      </c>
      <c r="F238" s="823" t="s">
        <v>820</v>
      </c>
      <c r="G238" s="838">
        <v>11993178.16</v>
      </c>
      <c r="H238" s="838"/>
      <c r="I238" s="838"/>
      <c r="J238" s="838"/>
      <c r="K238" s="838"/>
      <c r="L238" s="838"/>
      <c r="M238" s="414">
        <v>43263</v>
      </c>
      <c r="N238" s="844">
        <v>43382</v>
      </c>
      <c r="O238" s="844"/>
      <c r="P238" s="844"/>
      <c r="Q238" s="407">
        <f t="shared" si="10"/>
        <v>3</v>
      </c>
      <c r="R238" s="408">
        <f t="shared" si="11"/>
        <v>3997726.0533333332</v>
      </c>
      <c r="S238" s="834">
        <v>11993178.16</v>
      </c>
    </row>
    <row r="239" spans="2:19" s="821" customFormat="1" ht="13.5" hidden="1" customHeight="1" x14ac:dyDescent="0.25">
      <c r="B239" s="405">
        <v>235</v>
      </c>
      <c r="C239" s="406" t="str">
        <f t="shared" si="9"/>
        <v>SOP-853-2018</v>
      </c>
      <c r="D239" s="822" t="s">
        <v>821</v>
      </c>
      <c r="E239" s="410" t="s">
        <v>822</v>
      </c>
      <c r="F239" s="823" t="s">
        <v>823</v>
      </c>
      <c r="G239" s="824">
        <v>34868497.560000002</v>
      </c>
      <c r="H239" s="824"/>
      <c r="I239" s="824"/>
      <c r="J239" s="824"/>
      <c r="K239" s="824"/>
      <c r="L239" s="824"/>
      <c r="M239" s="832">
        <v>43269</v>
      </c>
      <c r="N239" s="832">
        <v>43408</v>
      </c>
      <c r="O239" s="832"/>
      <c r="P239" s="832"/>
      <c r="Q239" s="407">
        <f t="shared" si="10"/>
        <v>4</v>
      </c>
      <c r="R239" s="408">
        <f t="shared" si="11"/>
        <v>8717124.3900000006</v>
      </c>
      <c r="S239" s="826">
        <v>34868497.560000002</v>
      </c>
    </row>
    <row r="240" spans="2:19" s="807" customFormat="1" ht="13.5" hidden="1" customHeight="1" x14ac:dyDescent="0.25">
      <c r="B240" s="809">
        <v>236</v>
      </c>
      <c r="C240" s="25" t="str">
        <f t="shared" si="9"/>
        <v>OEP-129-2018</v>
      </c>
      <c r="D240" s="34" t="s">
        <v>824</v>
      </c>
      <c r="E240" s="35" t="s">
        <v>288</v>
      </c>
      <c r="F240" s="36" t="s">
        <v>825</v>
      </c>
      <c r="G240" s="37">
        <v>3500000</v>
      </c>
      <c r="H240" s="37"/>
      <c r="I240" s="37"/>
      <c r="J240" s="37"/>
      <c r="K240" s="37"/>
      <c r="L240" s="37"/>
      <c r="M240" s="40">
        <v>43101</v>
      </c>
      <c r="N240" s="40">
        <v>43403</v>
      </c>
      <c r="O240" s="40"/>
      <c r="P240" s="40"/>
      <c r="Q240" s="31">
        <f t="shared" si="10"/>
        <v>9</v>
      </c>
      <c r="R240" s="32">
        <f t="shared" si="11"/>
        <v>388888.88888888888</v>
      </c>
      <c r="S240" s="39" t="s">
        <v>826</v>
      </c>
    </row>
    <row r="241" spans="2:19" s="807" customFormat="1" ht="13.5" hidden="1" customHeight="1" x14ac:dyDescent="0.25">
      <c r="B241" s="812">
        <v>237</v>
      </c>
      <c r="C241" s="25" t="str">
        <f t="shared" si="9"/>
        <v>SAD-490-2018</v>
      </c>
      <c r="D241" s="34" t="s">
        <v>827</v>
      </c>
      <c r="E241" s="35" t="s">
        <v>828</v>
      </c>
      <c r="F241" s="36" t="s">
        <v>829</v>
      </c>
      <c r="G241" s="37">
        <v>208312.8</v>
      </c>
      <c r="H241" s="37"/>
      <c r="I241" s="37"/>
      <c r="J241" s="37"/>
      <c r="K241" s="37"/>
      <c r="L241" s="37"/>
      <c r="M241" s="40">
        <v>43227</v>
      </c>
      <c r="N241" s="40">
        <v>43403</v>
      </c>
      <c r="O241" s="40"/>
      <c r="P241" s="40"/>
      <c r="Q241" s="31">
        <f t="shared" si="10"/>
        <v>5</v>
      </c>
      <c r="R241" s="32">
        <f t="shared" si="11"/>
        <v>41662.559999999998</v>
      </c>
      <c r="S241" s="39" t="s">
        <v>830</v>
      </c>
    </row>
    <row r="242" spans="2:19" s="807" customFormat="1" ht="13.5" hidden="1" customHeight="1" x14ac:dyDescent="0.25">
      <c r="B242" s="727">
        <v>238</v>
      </c>
      <c r="C242" s="25" t="str">
        <f t="shared" si="9"/>
        <v>SPP-305-2018</v>
      </c>
      <c r="D242" s="34" t="s">
        <v>831</v>
      </c>
      <c r="E242" s="35" t="s">
        <v>832</v>
      </c>
      <c r="F242" s="36" t="s">
        <v>833</v>
      </c>
      <c r="G242" s="37">
        <v>602788.19999999995</v>
      </c>
      <c r="H242" s="37"/>
      <c r="I242" s="37"/>
      <c r="J242" s="37"/>
      <c r="K242" s="37"/>
      <c r="L242" s="37"/>
      <c r="M242" s="40">
        <v>43241</v>
      </c>
      <c r="N242" s="40">
        <v>43465</v>
      </c>
      <c r="O242" s="40"/>
      <c r="P242" s="40"/>
      <c r="Q242" s="31">
        <f t="shared" si="10"/>
        <v>7</v>
      </c>
      <c r="R242" s="32">
        <f t="shared" si="11"/>
        <v>86112.599999999991</v>
      </c>
      <c r="S242" s="39" t="s">
        <v>834</v>
      </c>
    </row>
    <row r="243" spans="2:19" s="807" customFormat="1" ht="13.5" hidden="1" customHeight="1" x14ac:dyDescent="0.25">
      <c r="B243" s="809">
        <v>239</v>
      </c>
      <c r="C243" s="25" t="str">
        <f t="shared" si="9"/>
        <v>SAD-451-2017</v>
      </c>
      <c r="D243" s="42" t="s">
        <v>9</v>
      </c>
      <c r="E243" s="43" t="s">
        <v>10</v>
      </c>
      <c r="F243" s="44" t="s">
        <v>11</v>
      </c>
      <c r="G243" s="45">
        <v>100000</v>
      </c>
      <c r="H243" s="45"/>
      <c r="I243" s="45"/>
      <c r="J243" s="45"/>
      <c r="K243" s="45"/>
      <c r="L243" s="45"/>
      <c r="M243" s="46">
        <v>43040</v>
      </c>
      <c r="N243" s="47">
        <v>43100</v>
      </c>
      <c r="O243" s="47"/>
      <c r="P243" s="47"/>
      <c r="Q243" s="31">
        <f t="shared" si="10"/>
        <v>1</v>
      </c>
      <c r="R243" s="32">
        <f t="shared" si="11"/>
        <v>100000</v>
      </c>
      <c r="S243" s="48">
        <v>100000</v>
      </c>
    </row>
    <row r="244" spans="2:19" s="807" customFormat="1" ht="13.5" hidden="1" customHeight="1" x14ac:dyDescent="0.25">
      <c r="B244" s="727">
        <v>240</v>
      </c>
      <c r="C244" s="25" t="str">
        <f t="shared" si="9"/>
        <v>SSP-188-2017</v>
      </c>
      <c r="D244" s="34" t="s">
        <v>835</v>
      </c>
      <c r="E244" s="35" t="s">
        <v>211</v>
      </c>
      <c r="F244" s="36" t="s">
        <v>836</v>
      </c>
      <c r="G244" s="37" t="s">
        <v>838</v>
      </c>
      <c r="H244" s="37"/>
      <c r="I244" s="37"/>
      <c r="J244" s="37"/>
      <c r="K244" s="37"/>
      <c r="L244" s="37"/>
      <c r="M244" s="38" t="s">
        <v>14</v>
      </c>
      <c r="N244" s="38" t="s">
        <v>14</v>
      </c>
      <c r="O244" s="38"/>
      <c r="P244" s="38"/>
      <c r="Q244" s="31" t="e">
        <f t="shared" si="10"/>
        <v>#VALUE!</v>
      </c>
      <c r="R244" s="32" t="e">
        <f t="shared" si="11"/>
        <v>#VALUE!</v>
      </c>
      <c r="S244" s="39" t="s">
        <v>837</v>
      </c>
    </row>
    <row r="245" spans="2:19" s="807" customFormat="1" ht="13.5" hidden="1" customHeight="1" x14ac:dyDescent="0.25">
      <c r="B245" s="809">
        <v>241</v>
      </c>
      <c r="C245" s="25" t="str">
        <f t="shared" si="9"/>
        <v>TES-110-2016</v>
      </c>
      <c r="D245" s="34" t="s">
        <v>839</v>
      </c>
      <c r="E245" s="106" t="s">
        <v>840</v>
      </c>
      <c r="F245" s="36" t="s">
        <v>841</v>
      </c>
      <c r="G245" s="37">
        <v>5600000</v>
      </c>
      <c r="H245" s="37"/>
      <c r="I245" s="37"/>
      <c r="J245" s="37"/>
      <c r="K245" s="37"/>
      <c r="L245" s="37"/>
      <c r="M245" s="38" t="s">
        <v>14</v>
      </c>
      <c r="N245" s="40">
        <v>42922</v>
      </c>
      <c r="O245" s="40"/>
      <c r="P245" s="40"/>
      <c r="Q245" s="31" t="e">
        <f t="shared" si="10"/>
        <v>#VALUE!</v>
      </c>
      <c r="R245" s="32" t="e">
        <f t="shared" si="11"/>
        <v>#VALUE!</v>
      </c>
      <c r="S245" s="39" t="s">
        <v>842</v>
      </c>
    </row>
    <row r="246" spans="2:19" s="807" customFormat="1" ht="13.5" hidden="1" customHeight="1" x14ac:dyDescent="0.25">
      <c r="B246" s="728">
        <v>242</v>
      </c>
      <c r="C246" s="25" t="str">
        <f t="shared" si="9"/>
        <v>SCO-009-2018</v>
      </c>
      <c r="D246" s="34" t="s">
        <v>843</v>
      </c>
      <c r="E246" s="106" t="s">
        <v>844</v>
      </c>
      <c r="F246" s="36" t="s">
        <v>845</v>
      </c>
      <c r="G246" s="37">
        <v>325820.79999999999</v>
      </c>
      <c r="H246" s="37"/>
      <c r="I246" s="37"/>
      <c r="J246" s="37"/>
      <c r="K246" s="37"/>
      <c r="L246" s="37"/>
      <c r="M246" s="40">
        <v>43161</v>
      </c>
      <c r="N246" s="40">
        <v>43403</v>
      </c>
      <c r="O246" s="40"/>
      <c r="P246" s="40"/>
      <c r="Q246" s="31">
        <f t="shared" si="10"/>
        <v>7</v>
      </c>
      <c r="R246" s="32">
        <f t="shared" si="11"/>
        <v>46545.828571428567</v>
      </c>
      <c r="S246" s="39">
        <v>325820.79999999999</v>
      </c>
    </row>
    <row r="247" spans="2:19" s="821" customFormat="1" ht="13.5" hidden="1" customHeight="1" x14ac:dyDescent="0.25">
      <c r="B247" s="831">
        <v>243</v>
      </c>
      <c r="C247" s="406" t="str">
        <f t="shared" si="9"/>
        <v>SOP-779-2017</v>
      </c>
      <c r="D247" s="409" t="s">
        <v>846</v>
      </c>
      <c r="E247" s="416" t="s">
        <v>847</v>
      </c>
      <c r="F247" s="411" t="s">
        <v>848</v>
      </c>
      <c r="G247" s="412">
        <v>3215852.72</v>
      </c>
      <c r="H247" s="412"/>
      <c r="I247" s="412"/>
      <c r="J247" s="412"/>
      <c r="K247" s="412"/>
      <c r="L247" s="412"/>
      <c r="M247" s="413" t="s">
        <v>14</v>
      </c>
      <c r="N247" s="413" t="s">
        <v>14</v>
      </c>
      <c r="O247" s="413"/>
      <c r="P247" s="413"/>
      <c r="Q247" s="407" t="e">
        <f t="shared" si="10"/>
        <v>#VALUE!</v>
      </c>
      <c r="R247" s="408" t="e">
        <f t="shared" si="11"/>
        <v>#VALUE!</v>
      </c>
      <c r="S247" s="415">
        <v>3215852.72</v>
      </c>
    </row>
    <row r="248" spans="2:19" s="807" customFormat="1" ht="13.5" hidden="1" customHeight="1" x14ac:dyDescent="0.25">
      <c r="B248" s="727">
        <v>244</v>
      </c>
      <c r="C248" s="25" t="str">
        <f t="shared" si="9"/>
        <v>DIF-037-2018</v>
      </c>
      <c r="D248" s="34" t="s">
        <v>849</v>
      </c>
      <c r="E248" s="35" t="s">
        <v>850</v>
      </c>
      <c r="F248" s="36" t="s">
        <v>851</v>
      </c>
      <c r="G248" s="37">
        <v>844990</v>
      </c>
      <c r="H248" s="37"/>
      <c r="I248" s="37"/>
      <c r="J248" s="37"/>
      <c r="K248" s="37"/>
      <c r="L248" s="37"/>
      <c r="M248" s="40">
        <v>43101</v>
      </c>
      <c r="N248" s="40">
        <v>43403</v>
      </c>
      <c r="O248" s="40"/>
      <c r="P248" s="40"/>
      <c r="Q248" s="31">
        <f t="shared" si="10"/>
        <v>9</v>
      </c>
      <c r="R248" s="32">
        <f t="shared" si="11"/>
        <v>93887.777777777781</v>
      </c>
      <c r="S248" s="39">
        <v>844990</v>
      </c>
    </row>
    <row r="249" spans="2:19" s="807" customFormat="1" ht="13.5" hidden="1" customHeight="1" x14ac:dyDescent="0.25">
      <c r="B249" s="727">
        <v>245</v>
      </c>
      <c r="C249" s="25" t="str">
        <f t="shared" si="9"/>
        <v>SAD-371-2016</v>
      </c>
      <c r="D249" s="34" t="s">
        <v>852</v>
      </c>
      <c r="E249" s="35" t="s">
        <v>853</v>
      </c>
      <c r="F249" s="817" t="s">
        <v>854</v>
      </c>
      <c r="G249" s="37" t="s">
        <v>12</v>
      </c>
      <c r="H249" s="37"/>
      <c r="I249" s="37"/>
      <c r="J249" s="37"/>
      <c r="K249" s="37"/>
      <c r="L249" s="37"/>
      <c r="M249" s="38" t="s">
        <v>14</v>
      </c>
      <c r="N249" s="38" t="s">
        <v>14</v>
      </c>
      <c r="O249" s="38"/>
      <c r="P249" s="38"/>
      <c r="Q249" s="31" t="e">
        <f t="shared" si="10"/>
        <v>#VALUE!</v>
      </c>
      <c r="R249" s="32" t="e">
        <f t="shared" si="11"/>
        <v>#VALUE!</v>
      </c>
      <c r="S249" s="39" t="s">
        <v>855</v>
      </c>
    </row>
    <row r="250" spans="2:19" s="807" customFormat="1" ht="13.5" hidden="1" customHeight="1" x14ac:dyDescent="0.25">
      <c r="B250" s="809">
        <v>246</v>
      </c>
      <c r="C250" s="25" t="str">
        <f t="shared" si="9"/>
        <v>SAD-384-2016</v>
      </c>
      <c r="D250" s="34" t="s">
        <v>856</v>
      </c>
      <c r="E250" s="35" t="s">
        <v>857</v>
      </c>
      <c r="F250" s="817" t="s">
        <v>854</v>
      </c>
      <c r="G250" s="37" t="s">
        <v>855</v>
      </c>
      <c r="H250" s="37"/>
      <c r="I250" s="37"/>
      <c r="J250" s="37"/>
      <c r="K250" s="37"/>
      <c r="L250" s="37"/>
      <c r="M250" s="38" t="s">
        <v>14</v>
      </c>
      <c r="N250" s="38" t="s">
        <v>14</v>
      </c>
      <c r="O250" s="38"/>
      <c r="P250" s="38"/>
      <c r="Q250" s="31" t="e">
        <f t="shared" si="10"/>
        <v>#VALUE!</v>
      </c>
      <c r="R250" s="32" t="e">
        <f t="shared" si="11"/>
        <v>#VALUE!</v>
      </c>
      <c r="S250" s="39" t="s">
        <v>855</v>
      </c>
    </row>
    <row r="251" spans="2:19" s="807" customFormat="1" ht="13.5" hidden="1" customHeight="1" x14ac:dyDescent="0.25">
      <c r="B251" s="727">
        <v>247</v>
      </c>
      <c r="C251" s="25" t="str">
        <f t="shared" si="9"/>
        <v>SAD-491-2018</v>
      </c>
      <c r="D251" s="34" t="s">
        <v>858</v>
      </c>
      <c r="E251" s="35" t="s">
        <v>859</v>
      </c>
      <c r="F251" s="36" t="s">
        <v>860</v>
      </c>
      <c r="G251" s="37">
        <v>878027.2</v>
      </c>
      <c r="H251" s="37"/>
      <c r="I251" s="37"/>
      <c r="J251" s="37"/>
      <c r="K251" s="37"/>
      <c r="L251" s="37"/>
      <c r="M251" s="40">
        <v>43101</v>
      </c>
      <c r="N251" s="40">
        <v>43403</v>
      </c>
      <c r="O251" s="40"/>
      <c r="P251" s="40"/>
      <c r="Q251" s="31">
        <f t="shared" si="10"/>
        <v>9</v>
      </c>
      <c r="R251" s="32">
        <f t="shared" si="11"/>
        <v>97558.577777777769</v>
      </c>
      <c r="S251" s="39">
        <v>878027.2</v>
      </c>
    </row>
    <row r="252" spans="2:19" s="807" customFormat="1" ht="13.5" hidden="1" customHeight="1" x14ac:dyDescent="0.25">
      <c r="B252" s="809">
        <v>248</v>
      </c>
      <c r="C252" s="25" t="str">
        <f t="shared" si="9"/>
        <v>SAD-492-2018</v>
      </c>
      <c r="D252" s="34" t="s">
        <v>861</v>
      </c>
      <c r="E252" s="817" t="s">
        <v>859</v>
      </c>
      <c r="F252" s="36" t="s">
        <v>862</v>
      </c>
      <c r="G252" s="37">
        <v>2184808.6800000002</v>
      </c>
      <c r="H252" s="37"/>
      <c r="I252" s="37"/>
      <c r="J252" s="37"/>
      <c r="K252" s="37"/>
      <c r="L252" s="37"/>
      <c r="M252" s="40">
        <v>43241</v>
      </c>
      <c r="N252" s="40">
        <v>43403</v>
      </c>
      <c r="O252" s="40"/>
      <c r="P252" s="40"/>
      <c r="Q252" s="31">
        <f t="shared" si="10"/>
        <v>5</v>
      </c>
      <c r="R252" s="32">
        <f t="shared" si="11"/>
        <v>436961.73600000003</v>
      </c>
      <c r="S252" s="39">
        <v>2184808.6800000002</v>
      </c>
    </row>
    <row r="253" spans="2:19" s="807" customFormat="1" ht="13.5" hidden="1" customHeight="1" x14ac:dyDescent="0.25">
      <c r="B253" s="812">
        <v>249</v>
      </c>
      <c r="C253" s="25" t="str">
        <f t="shared" si="9"/>
        <v>SDH-514-2018</v>
      </c>
      <c r="D253" s="34" t="s">
        <v>863</v>
      </c>
      <c r="E253" s="35" t="s">
        <v>864</v>
      </c>
      <c r="F253" s="36" t="s">
        <v>2534</v>
      </c>
      <c r="G253" s="37" t="s">
        <v>788</v>
      </c>
      <c r="H253" s="37"/>
      <c r="I253" s="37"/>
      <c r="J253" s="37"/>
      <c r="K253" s="37"/>
      <c r="L253" s="37"/>
      <c r="M253" s="40">
        <v>43192</v>
      </c>
      <c r="N253" s="40">
        <v>43344</v>
      </c>
      <c r="O253" s="40"/>
      <c r="P253" s="40"/>
      <c r="Q253" s="31">
        <f t="shared" si="10"/>
        <v>4</v>
      </c>
      <c r="R253" s="32" t="e">
        <f t="shared" si="11"/>
        <v>#VALUE!</v>
      </c>
      <c r="S253" s="39" t="s">
        <v>788</v>
      </c>
    </row>
    <row r="254" spans="2:19" s="807" customFormat="1" ht="13.5" hidden="1" customHeight="1" x14ac:dyDescent="0.25">
      <c r="B254" s="727">
        <v>250</v>
      </c>
      <c r="C254" s="25" t="str">
        <f t="shared" si="9"/>
        <v>SDH-514-2018</v>
      </c>
      <c r="D254" s="34" t="s">
        <v>865</v>
      </c>
      <c r="E254" s="35" t="s">
        <v>864</v>
      </c>
      <c r="F254" s="36" t="s">
        <v>2534</v>
      </c>
      <c r="G254" s="37" t="s">
        <v>788</v>
      </c>
      <c r="H254" s="37"/>
      <c r="I254" s="37"/>
      <c r="J254" s="37"/>
      <c r="K254" s="37"/>
      <c r="L254" s="37"/>
      <c r="M254" s="40">
        <v>43192</v>
      </c>
      <c r="N254" s="40">
        <v>43344</v>
      </c>
      <c r="O254" s="40"/>
      <c r="P254" s="40"/>
      <c r="Q254" s="31">
        <f t="shared" si="10"/>
        <v>4</v>
      </c>
      <c r="R254" s="32" t="e">
        <f t="shared" si="11"/>
        <v>#VALUE!</v>
      </c>
      <c r="S254" s="39" t="s">
        <v>788</v>
      </c>
    </row>
    <row r="255" spans="2:19" s="807" customFormat="1" ht="13.5" hidden="1" customHeight="1" x14ac:dyDescent="0.25">
      <c r="B255" s="809">
        <v>251</v>
      </c>
      <c r="C255" s="25" t="str">
        <f t="shared" si="9"/>
        <v>SDH-514-2018</v>
      </c>
      <c r="D255" s="34" t="s">
        <v>866</v>
      </c>
      <c r="E255" s="35" t="s">
        <v>864</v>
      </c>
      <c r="F255" s="36" t="s">
        <v>2534</v>
      </c>
      <c r="G255" s="37" t="s">
        <v>788</v>
      </c>
      <c r="H255" s="37"/>
      <c r="I255" s="37"/>
      <c r="J255" s="37"/>
      <c r="K255" s="37"/>
      <c r="L255" s="37"/>
      <c r="M255" s="40">
        <v>43192</v>
      </c>
      <c r="N255" s="40">
        <v>43344</v>
      </c>
      <c r="O255" s="40"/>
      <c r="P255" s="40"/>
      <c r="Q255" s="31">
        <f t="shared" si="10"/>
        <v>4</v>
      </c>
      <c r="R255" s="32" t="e">
        <f t="shared" si="11"/>
        <v>#VALUE!</v>
      </c>
      <c r="S255" s="39" t="s">
        <v>788</v>
      </c>
    </row>
    <row r="256" spans="2:19" s="807" customFormat="1" ht="13.5" hidden="1" customHeight="1" x14ac:dyDescent="0.25">
      <c r="B256" s="727">
        <v>252</v>
      </c>
      <c r="C256" s="25" t="str">
        <f t="shared" si="9"/>
        <v>SDH-514-2018</v>
      </c>
      <c r="D256" s="34" t="s">
        <v>867</v>
      </c>
      <c r="E256" s="35" t="s">
        <v>864</v>
      </c>
      <c r="F256" s="36" t="s">
        <v>2534</v>
      </c>
      <c r="G256" s="37" t="s">
        <v>788</v>
      </c>
      <c r="H256" s="37"/>
      <c r="I256" s="37"/>
      <c r="J256" s="37"/>
      <c r="K256" s="37"/>
      <c r="L256" s="37"/>
      <c r="M256" s="40">
        <v>43192</v>
      </c>
      <c r="N256" s="40">
        <v>43344</v>
      </c>
      <c r="O256" s="40"/>
      <c r="P256" s="40"/>
      <c r="Q256" s="31">
        <f t="shared" si="10"/>
        <v>4</v>
      </c>
      <c r="R256" s="32" t="e">
        <f t="shared" si="11"/>
        <v>#VALUE!</v>
      </c>
      <c r="S256" s="39" t="s">
        <v>788</v>
      </c>
    </row>
    <row r="257" spans="2:19" s="807" customFormat="1" ht="13.5" hidden="1" customHeight="1" x14ac:dyDescent="0.25">
      <c r="B257" s="809">
        <v>253</v>
      </c>
      <c r="C257" s="25" t="str">
        <f t="shared" si="9"/>
        <v>SDH-514-2018</v>
      </c>
      <c r="D257" s="34" t="s">
        <v>868</v>
      </c>
      <c r="E257" s="35" t="s">
        <v>864</v>
      </c>
      <c r="F257" s="36" t="s">
        <v>2534</v>
      </c>
      <c r="G257" s="37" t="s">
        <v>788</v>
      </c>
      <c r="H257" s="37"/>
      <c r="I257" s="37"/>
      <c r="J257" s="37"/>
      <c r="K257" s="37"/>
      <c r="L257" s="37"/>
      <c r="M257" s="40">
        <v>43192</v>
      </c>
      <c r="N257" s="40">
        <v>43344</v>
      </c>
      <c r="O257" s="40"/>
      <c r="P257" s="40"/>
      <c r="Q257" s="31">
        <f t="shared" si="10"/>
        <v>4</v>
      </c>
      <c r="R257" s="32" t="e">
        <f t="shared" si="11"/>
        <v>#VALUE!</v>
      </c>
      <c r="S257" s="39" t="s">
        <v>788</v>
      </c>
    </row>
    <row r="258" spans="2:19" s="821" customFormat="1" ht="13.5" hidden="1" customHeight="1" x14ac:dyDescent="0.25">
      <c r="B258" s="405">
        <v>254</v>
      </c>
      <c r="C258" s="406" t="str">
        <f t="shared" si="9"/>
        <v>SOP-751-2017</v>
      </c>
      <c r="D258" s="409" t="s">
        <v>869</v>
      </c>
      <c r="E258" s="410" t="s">
        <v>870</v>
      </c>
      <c r="F258" s="411" t="s">
        <v>871</v>
      </c>
      <c r="G258" s="412" t="s">
        <v>14</v>
      </c>
      <c r="H258" s="412"/>
      <c r="I258" s="412"/>
      <c r="J258" s="412"/>
      <c r="K258" s="412"/>
      <c r="L258" s="412"/>
      <c r="M258" s="414">
        <v>42833</v>
      </c>
      <c r="N258" s="414">
        <v>42921</v>
      </c>
      <c r="O258" s="414"/>
      <c r="P258" s="414"/>
      <c r="Q258" s="407">
        <f t="shared" si="10"/>
        <v>2</v>
      </c>
      <c r="R258" s="408" t="e">
        <f t="shared" si="11"/>
        <v>#VALUE!</v>
      </c>
      <c r="S258" s="415" t="s">
        <v>14</v>
      </c>
    </row>
    <row r="259" spans="2:19" s="821" customFormat="1" ht="13.5" hidden="1" customHeight="1" x14ac:dyDescent="0.25">
      <c r="B259" s="831">
        <v>255</v>
      </c>
      <c r="C259" s="406" t="str">
        <f t="shared" si="9"/>
        <v>SOP-822-2017</v>
      </c>
      <c r="D259" s="409" t="s">
        <v>872</v>
      </c>
      <c r="E259" s="410" t="s">
        <v>873</v>
      </c>
      <c r="F259" s="411" t="s">
        <v>874</v>
      </c>
      <c r="G259" s="412">
        <v>402087.08</v>
      </c>
      <c r="H259" s="412"/>
      <c r="I259" s="412"/>
      <c r="J259" s="412"/>
      <c r="K259" s="412"/>
      <c r="L259" s="412"/>
      <c r="M259" s="413" t="s">
        <v>14</v>
      </c>
      <c r="N259" s="413" t="s">
        <v>321</v>
      </c>
      <c r="O259" s="413"/>
      <c r="P259" s="413"/>
      <c r="Q259" s="407" t="e">
        <f t="shared" si="10"/>
        <v>#VALUE!</v>
      </c>
      <c r="R259" s="408" t="e">
        <f t="shared" si="11"/>
        <v>#VALUE!</v>
      </c>
      <c r="S259" s="415" t="s">
        <v>875</v>
      </c>
    </row>
    <row r="260" spans="2:19" s="807" customFormat="1" ht="13.5" hidden="1" customHeight="1" x14ac:dyDescent="0.25">
      <c r="B260" s="727">
        <v>256</v>
      </c>
      <c r="C260" s="25" t="str">
        <f t="shared" si="9"/>
        <v>SPP-306-2018</v>
      </c>
      <c r="D260" s="34" t="s">
        <v>876</v>
      </c>
      <c r="E260" s="35" t="s">
        <v>877</v>
      </c>
      <c r="F260" s="36" t="s">
        <v>878</v>
      </c>
      <c r="G260" s="37">
        <v>5905600</v>
      </c>
      <c r="H260" s="37"/>
      <c r="I260" s="37"/>
      <c r="J260" s="37"/>
      <c r="K260" s="37"/>
      <c r="L260" s="37"/>
      <c r="M260" s="40">
        <v>43241</v>
      </c>
      <c r="N260" s="38" t="s">
        <v>880</v>
      </c>
      <c r="O260" s="38"/>
      <c r="P260" s="38"/>
      <c r="Q260" s="31" t="e">
        <f t="shared" si="10"/>
        <v>#VALUE!</v>
      </c>
      <c r="R260" s="32" t="e">
        <f t="shared" si="11"/>
        <v>#VALUE!</v>
      </c>
      <c r="S260" s="39" t="s">
        <v>879</v>
      </c>
    </row>
    <row r="261" spans="2:19" s="807" customFormat="1" ht="13.5" hidden="1" customHeight="1" x14ac:dyDescent="0.25">
      <c r="B261" s="727">
        <v>257</v>
      </c>
      <c r="C261" s="25" t="str">
        <f t="shared" ref="C261:C324" si="12">MID(D261,1,12)</f>
        <v>SPP-307-2018</v>
      </c>
      <c r="D261" s="34" t="s">
        <v>881</v>
      </c>
      <c r="E261" s="35" t="s">
        <v>882</v>
      </c>
      <c r="F261" s="36" t="s">
        <v>883</v>
      </c>
      <c r="G261" s="37">
        <v>4595500</v>
      </c>
      <c r="H261" s="37"/>
      <c r="I261" s="37"/>
      <c r="J261" s="37"/>
      <c r="K261" s="37"/>
      <c r="L261" s="37"/>
      <c r="M261" s="40">
        <v>43241</v>
      </c>
      <c r="N261" s="40">
        <v>43465</v>
      </c>
      <c r="O261" s="40"/>
      <c r="P261" s="40"/>
      <c r="Q261" s="31">
        <f t="shared" ref="Q261:Q324" si="13">DATEDIF(M261,N261,"m")</f>
        <v>7</v>
      </c>
      <c r="R261" s="32">
        <f t="shared" ref="R261:R324" si="14">G261/Q261</f>
        <v>656500</v>
      </c>
      <c r="S261" s="39" t="s">
        <v>884</v>
      </c>
    </row>
    <row r="262" spans="2:19" s="807" customFormat="1" ht="13.5" hidden="1" customHeight="1" x14ac:dyDescent="0.25">
      <c r="B262" s="809">
        <v>258</v>
      </c>
      <c r="C262" s="25" t="str">
        <f t="shared" si="12"/>
        <v>SRA-072-2018</v>
      </c>
      <c r="D262" s="34" t="s">
        <v>885</v>
      </c>
      <c r="E262" s="35" t="s">
        <v>886</v>
      </c>
      <c r="F262" s="36" t="s">
        <v>887</v>
      </c>
      <c r="G262" s="37">
        <v>4429200</v>
      </c>
      <c r="H262" s="37"/>
      <c r="I262" s="37"/>
      <c r="J262" s="37"/>
      <c r="K262" s="37"/>
      <c r="L262" s="37"/>
      <c r="M262" s="813">
        <v>43241</v>
      </c>
      <c r="N262" s="704" t="s">
        <v>888</v>
      </c>
      <c r="O262" s="704"/>
      <c r="P262" s="704"/>
      <c r="Q262" s="31" t="e">
        <f t="shared" si="13"/>
        <v>#VALUE!</v>
      </c>
      <c r="R262" s="32" t="e">
        <f t="shared" si="14"/>
        <v>#VALUE!</v>
      </c>
      <c r="S262" s="39">
        <v>4429200</v>
      </c>
    </row>
    <row r="263" spans="2:19" s="807" customFormat="1" ht="13.5" hidden="1" customHeight="1" x14ac:dyDescent="0.25">
      <c r="B263" s="727">
        <v>259</v>
      </c>
      <c r="C263" s="25" t="str">
        <f t="shared" si="12"/>
        <v>SRA-073-2018</v>
      </c>
      <c r="D263" s="34" t="s">
        <v>889</v>
      </c>
      <c r="E263" s="817" t="s">
        <v>886</v>
      </c>
      <c r="F263" s="36" t="s">
        <v>890</v>
      </c>
      <c r="G263" s="37">
        <v>2504250.92</v>
      </c>
      <c r="H263" s="37"/>
      <c r="I263" s="37"/>
      <c r="J263" s="37"/>
      <c r="K263" s="37"/>
      <c r="L263" s="37"/>
      <c r="M263" s="813">
        <v>43241</v>
      </c>
      <c r="N263" s="704" t="s">
        <v>3568</v>
      </c>
      <c r="O263" s="704"/>
      <c r="P263" s="704"/>
      <c r="Q263" s="31" t="e">
        <f t="shared" si="13"/>
        <v>#VALUE!</v>
      </c>
      <c r="R263" s="32" t="e">
        <f t="shared" si="14"/>
        <v>#VALUE!</v>
      </c>
      <c r="S263" s="39">
        <v>2504250.92</v>
      </c>
    </row>
    <row r="264" spans="2:19" s="807" customFormat="1" ht="13.5" hidden="1" customHeight="1" x14ac:dyDescent="0.25">
      <c r="B264" s="809">
        <v>260</v>
      </c>
      <c r="C264" s="25" t="str">
        <f t="shared" si="12"/>
        <v>SRA-074-2018</v>
      </c>
      <c r="D264" s="34" t="s">
        <v>891</v>
      </c>
      <c r="E264" s="36" t="s">
        <v>892</v>
      </c>
      <c r="F264" s="36" t="s">
        <v>893</v>
      </c>
      <c r="G264" s="37">
        <v>3641240</v>
      </c>
      <c r="H264" s="37"/>
      <c r="I264" s="37"/>
      <c r="J264" s="37"/>
      <c r="K264" s="37"/>
      <c r="L264" s="37"/>
      <c r="M264" s="813">
        <v>43251</v>
      </c>
      <c r="N264" s="704" t="s">
        <v>894</v>
      </c>
      <c r="O264" s="704"/>
      <c r="P264" s="704"/>
      <c r="Q264" s="31" t="e">
        <f t="shared" si="13"/>
        <v>#VALUE!</v>
      </c>
      <c r="R264" s="32" t="e">
        <f t="shared" si="14"/>
        <v>#VALUE!</v>
      </c>
      <c r="S264" s="39">
        <v>3641240</v>
      </c>
    </row>
    <row r="265" spans="2:19" s="807" customFormat="1" ht="13.5" hidden="1" customHeight="1" x14ac:dyDescent="0.25">
      <c r="B265" s="812">
        <v>261</v>
      </c>
      <c r="C265" s="25" t="str">
        <f t="shared" si="12"/>
        <v>SSP-234-2018</v>
      </c>
      <c r="D265" s="34" t="s">
        <v>895</v>
      </c>
      <c r="E265" s="35" t="s">
        <v>896</v>
      </c>
      <c r="F265" s="36" t="s">
        <v>897</v>
      </c>
      <c r="G265" s="37">
        <v>8621613.4600000009</v>
      </c>
      <c r="H265" s="37"/>
      <c r="I265" s="37"/>
      <c r="J265" s="37"/>
      <c r="K265" s="37"/>
      <c r="L265" s="37"/>
      <c r="M265" s="813">
        <v>43251</v>
      </c>
      <c r="N265" s="704" t="s">
        <v>397</v>
      </c>
      <c r="O265" s="704"/>
      <c r="P265" s="704"/>
      <c r="Q265" s="31" t="e">
        <f t="shared" si="13"/>
        <v>#VALUE!</v>
      </c>
      <c r="R265" s="32" t="e">
        <f t="shared" si="14"/>
        <v>#VALUE!</v>
      </c>
      <c r="S265" s="39">
        <v>8621613.4600000009</v>
      </c>
    </row>
    <row r="266" spans="2:19" s="807" customFormat="1" ht="13.5" hidden="1" customHeight="1" x14ac:dyDescent="0.25">
      <c r="B266" s="727">
        <v>262</v>
      </c>
      <c r="C266" s="25" t="str">
        <f t="shared" si="12"/>
        <v>TES-168-2018</v>
      </c>
      <c r="D266" s="34" t="s">
        <v>898</v>
      </c>
      <c r="E266" s="35" t="s">
        <v>622</v>
      </c>
      <c r="F266" s="36" t="s">
        <v>899</v>
      </c>
      <c r="G266" s="37" t="s">
        <v>14</v>
      </c>
      <c r="H266" s="37"/>
      <c r="I266" s="37"/>
      <c r="J266" s="37"/>
      <c r="K266" s="37"/>
      <c r="L266" s="37"/>
      <c r="M266" s="38" t="s">
        <v>14</v>
      </c>
      <c r="N266" s="38" t="s">
        <v>14</v>
      </c>
      <c r="O266" s="38"/>
      <c r="P266" s="38"/>
      <c r="Q266" s="31" t="e">
        <f t="shared" si="13"/>
        <v>#VALUE!</v>
      </c>
      <c r="R266" s="32" t="e">
        <f t="shared" si="14"/>
        <v>#VALUE!</v>
      </c>
      <c r="S266" s="39" t="s">
        <v>14</v>
      </c>
    </row>
    <row r="267" spans="2:19" s="807" customFormat="1" ht="13.5" hidden="1" customHeight="1" x14ac:dyDescent="0.25">
      <c r="B267" s="835">
        <v>263</v>
      </c>
      <c r="C267" s="25" t="str">
        <f t="shared" si="12"/>
        <v>SCO-010-2018</v>
      </c>
      <c r="D267" s="34" t="s">
        <v>900</v>
      </c>
      <c r="E267" s="35" t="s">
        <v>901</v>
      </c>
      <c r="F267" s="36" t="s">
        <v>902</v>
      </c>
      <c r="G267" s="37">
        <v>4176000</v>
      </c>
      <c r="H267" s="37"/>
      <c r="I267" s="37"/>
      <c r="J267" s="37"/>
      <c r="K267" s="37"/>
      <c r="L267" s="37"/>
      <c r="M267" s="813">
        <v>43262</v>
      </c>
      <c r="N267" s="813">
        <v>43373</v>
      </c>
      <c r="O267" s="813"/>
      <c r="P267" s="813"/>
      <c r="Q267" s="31">
        <f t="shared" si="13"/>
        <v>3</v>
      </c>
      <c r="R267" s="32">
        <f t="shared" si="14"/>
        <v>1392000</v>
      </c>
      <c r="S267" s="39" t="s">
        <v>903</v>
      </c>
    </row>
    <row r="268" spans="2:19" s="807" customFormat="1" ht="13.5" hidden="1" customHeight="1" x14ac:dyDescent="0.25">
      <c r="B268" s="728">
        <v>264</v>
      </c>
      <c r="C268" s="25" t="str">
        <f t="shared" si="12"/>
        <v>SCO-011-2018</v>
      </c>
      <c r="D268" s="34" t="s">
        <v>904</v>
      </c>
      <c r="E268" s="35" t="s">
        <v>905</v>
      </c>
      <c r="F268" s="36" t="s">
        <v>906</v>
      </c>
      <c r="G268" s="37">
        <v>1100000</v>
      </c>
      <c r="H268" s="37"/>
      <c r="I268" s="37"/>
      <c r="J268" s="37"/>
      <c r="K268" s="37"/>
      <c r="L268" s="37"/>
      <c r="M268" s="813">
        <v>43262</v>
      </c>
      <c r="N268" s="813">
        <v>43373</v>
      </c>
      <c r="O268" s="813"/>
      <c r="P268" s="813"/>
      <c r="Q268" s="31">
        <f t="shared" si="13"/>
        <v>3</v>
      </c>
      <c r="R268" s="32">
        <f t="shared" si="14"/>
        <v>366666.66666666669</v>
      </c>
      <c r="S268" s="39" t="s">
        <v>907</v>
      </c>
    </row>
    <row r="269" spans="2:19" s="807" customFormat="1" ht="16.5" hidden="1" customHeight="1" x14ac:dyDescent="0.25">
      <c r="B269" s="835">
        <v>265</v>
      </c>
      <c r="C269" s="25" t="str">
        <f t="shared" si="12"/>
        <v>SCO-012-2018</v>
      </c>
      <c r="D269" s="34" t="s">
        <v>908</v>
      </c>
      <c r="E269" s="35" t="s">
        <v>909</v>
      </c>
      <c r="F269" s="36" t="s">
        <v>910</v>
      </c>
      <c r="G269" s="37">
        <v>6310400</v>
      </c>
      <c r="H269" s="37"/>
      <c r="I269" s="37"/>
      <c r="J269" s="37"/>
      <c r="K269" s="37"/>
      <c r="L269" s="37"/>
      <c r="M269" s="813">
        <v>43262</v>
      </c>
      <c r="N269" s="813">
        <v>43373</v>
      </c>
      <c r="O269" s="813"/>
      <c r="P269" s="813"/>
      <c r="Q269" s="31">
        <f t="shared" si="13"/>
        <v>3</v>
      </c>
      <c r="R269" s="32">
        <f t="shared" si="14"/>
        <v>2103466.6666666665</v>
      </c>
      <c r="S269" s="39" t="s">
        <v>911</v>
      </c>
    </row>
    <row r="270" spans="2:19" s="821" customFormat="1" ht="13.5" hidden="1" customHeight="1" x14ac:dyDescent="0.25">
      <c r="B270" s="405">
        <v>266</v>
      </c>
      <c r="C270" s="406" t="str">
        <f t="shared" si="12"/>
        <v>SOP-694-2015</v>
      </c>
      <c r="D270" s="409" t="s">
        <v>912</v>
      </c>
      <c r="E270" s="410" t="s">
        <v>913</v>
      </c>
      <c r="F270" s="411" t="s">
        <v>914</v>
      </c>
      <c r="G270" s="412">
        <v>42929.9</v>
      </c>
      <c r="H270" s="412"/>
      <c r="I270" s="412"/>
      <c r="J270" s="412"/>
      <c r="K270" s="412"/>
      <c r="L270" s="412"/>
      <c r="M270" s="839" t="s">
        <v>14</v>
      </c>
      <c r="N270" s="839" t="s">
        <v>14</v>
      </c>
      <c r="O270" s="839"/>
      <c r="P270" s="839"/>
      <c r="Q270" s="407" t="e">
        <f t="shared" si="13"/>
        <v>#VALUE!</v>
      </c>
      <c r="R270" s="408" t="e">
        <f t="shared" si="14"/>
        <v>#VALUE!</v>
      </c>
      <c r="S270" s="415" t="s">
        <v>915</v>
      </c>
    </row>
    <row r="271" spans="2:19" s="821" customFormat="1" ht="13.5" hidden="1" customHeight="1" x14ac:dyDescent="0.25">
      <c r="B271" s="831">
        <v>267</v>
      </c>
      <c r="C271" s="406" t="str">
        <f t="shared" si="12"/>
        <v>SOP-825-2017</v>
      </c>
      <c r="D271" s="409" t="s">
        <v>916</v>
      </c>
      <c r="E271" s="411" t="s">
        <v>688</v>
      </c>
      <c r="F271" s="411" t="s">
        <v>917</v>
      </c>
      <c r="G271" s="412" t="s">
        <v>14</v>
      </c>
      <c r="H271" s="412"/>
      <c r="I271" s="412"/>
      <c r="J271" s="412"/>
      <c r="K271" s="412"/>
      <c r="L271" s="412"/>
      <c r="M271" s="839" t="s">
        <v>14</v>
      </c>
      <c r="N271" s="844">
        <v>43231</v>
      </c>
      <c r="O271" s="844"/>
      <c r="P271" s="844"/>
      <c r="Q271" s="407" t="e">
        <f t="shared" si="13"/>
        <v>#VALUE!</v>
      </c>
      <c r="R271" s="408" t="e">
        <f t="shared" si="14"/>
        <v>#VALUE!</v>
      </c>
      <c r="S271" s="415" t="s">
        <v>14</v>
      </c>
    </row>
    <row r="272" spans="2:19" s="821" customFormat="1" ht="13.5" hidden="1" customHeight="1" x14ac:dyDescent="0.25">
      <c r="B272" s="405">
        <v>268</v>
      </c>
      <c r="C272" s="406" t="str">
        <f t="shared" si="12"/>
        <v>SOP-826-2017</v>
      </c>
      <c r="D272" s="409" t="s">
        <v>918</v>
      </c>
      <c r="E272" s="411" t="s">
        <v>68</v>
      </c>
      <c r="F272" s="411" t="s">
        <v>919</v>
      </c>
      <c r="G272" s="412" t="s">
        <v>14</v>
      </c>
      <c r="H272" s="412"/>
      <c r="I272" s="412"/>
      <c r="J272" s="412"/>
      <c r="K272" s="412"/>
      <c r="L272" s="412"/>
      <c r="M272" s="413" t="s">
        <v>14</v>
      </c>
      <c r="N272" s="414">
        <v>43250</v>
      </c>
      <c r="O272" s="414"/>
      <c r="P272" s="414"/>
      <c r="Q272" s="407" t="e">
        <f t="shared" si="13"/>
        <v>#VALUE!</v>
      </c>
      <c r="R272" s="408" t="e">
        <f t="shared" si="14"/>
        <v>#VALUE!</v>
      </c>
      <c r="S272" s="415" t="s">
        <v>14</v>
      </c>
    </row>
    <row r="273" spans="1:19" s="821" customFormat="1" ht="13.5" hidden="1" customHeight="1" x14ac:dyDescent="0.25">
      <c r="B273" s="405">
        <v>269</v>
      </c>
      <c r="C273" s="406" t="str">
        <f t="shared" si="12"/>
        <v>SOP-788-2017</v>
      </c>
      <c r="D273" s="409" t="s">
        <v>920</v>
      </c>
      <c r="E273" s="410" t="s">
        <v>741</v>
      </c>
      <c r="F273" s="411" t="s">
        <v>921</v>
      </c>
      <c r="G273" s="412" t="s">
        <v>14</v>
      </c>
      <c r="H273" s="412"/>
      <c r="I273" s="412"/>
      <c r="J273" s="412"/>
      <c r="K273" s="412"/>
      <c r="L273" s="412"/>
      <c r="M273" s="413" t="s">
        <v>14</v>
      </c>
      <c r="N273" s="414">
        <v>43266</v>
      </c>
      <c r="O273" s="414"/>
      <c r="P273" s="414"/>
      <c r="Q273" s="407" t="e">
        <f t="shared" si="13"/>
        <v>#VALUE!</v>
      </c>
      <c r="R273" s="408" t="e">
        <f t="shared" si="14"/>
        <v>#VALUE!</v>
      </c>
      <c r="S273" s="415" t="s">
        <v>14</v>
      </c>
    </row>
    <row r="274" spans="1:19" s="821" customFormat="1" ht="13.5" hidden="1" customHeight="1" x14ac:dyDescent="0.25">
      <c r="B274" s="831">
        <v>270</v>
      </c>
      <c r="C274" s="406" t="str">
        <f t="shared" si="12"/>
        <v>SOP-801-2017</v>
      </c>
      <c r="D274" s="409" t="s">
        <v>922</v>
      </c>
      <c r="E274" s="410" t="s">
        <v>722</v>
      </c>
      <c r="F274" s="411" t="s">
        <v>923</v>
      </c>
      <c r="G274" s="412" t="s">
        <v>14</v>
      </c>
      <c r="H274" s="412"/>
      <c r="I274" s="412"/>
      <c r="J274" s="412"/>
      <c r="K274" s="412"/>
      <c r="L274" s="412"/>
      <c r="M274" s="413" t="s">
        <v>14</v>
      </c>
      <c r="N274" s="414">
        <v>43250</v>
      </c>
      <c r="O274" s="414"/>
      <c r="P274" s="414"/>
      <c r="Q274" s="407" t="e">
        <f t="shared" si="13"/>
        <v>#VALUE!</v>
      </c>
      <c r="R274" s="408" t="e">
        <f t="shared" si="14"/>
        <v>#VALUE!</v>
      </c>
      <c r="S274" s="415" t="s">
        <v>14</v>
      </c>
    </row>
    <row r="275" spans="1:19" s="821" customFormat="1" ht="13.5" hidden="1" customHeight="1" x14ac:dyDescent="0.25">
      <c r="A275" s="417">
        <v>138</v>
      </c>
      <c r="B275" s="405">
        <v>271</v>
      </c>
      <c r="C275" s="406" t="str">
        <f t="shared" si="12"/>
        <v>SOP-812-2017</v>
      </c>
      <c r="D275" s="409" t="s">
        <v>924</v>
      </c>
      <c r="E275" s="410" t="s">
        <v>925</v>
      </c>
      <c r="F275" s="411" t="s">
        <v>926</v>
      </c>
      <c r="G275" s="412" t="s">
        <v>14</v>
      </c>
      <c r="H275" s="412"/>
      <c r="I275" s="412"/>
      <c r="J275" s="412"/>
      <c r="K275" s="412"/>
      <c r="L275" s="412"/>
      <c r="M275" s="414">
        <v>43087</v>
      </c>
      <c r="N275" s="414">
        <v>43261</v>
      </c>
      <c r="O275" s="414"/>
      <c r="P275" s="414"/>
      <c r="Q275" s="407">
        <f t="shared" si="13"/>
        <v>5</v>
      </c>
      <c r="R275" s="408" t="e">
        <f t="shared" si="14"/>
        <v>#VALUE!</v>
      </c>
      <c r="S275" s="415" t="s">
        <v>14</v>
      </c>
    </row>
    <row r="276" spans="1:19" s="821" customFormat="1" ht="13.5" hidden="1" customHeight="1" x14ac:dyDescent="0.25">
      <c r="A276" s="417">
        <v>139</v>
      </c>
      <c r="B276" s="831">
        <v>272</v>
      </c>
      <c r="C276" s="406" t="str">
        <f t="shared" si="12"/>
        <v>SOP-854-2018</v>
      </c>
      <c r="D276" s="409" t="s">
        <v>927</v>
      </c>
      <c r="E276" s="823" t="s">
        <v>643</v>
      </c>
      <c r="F276" s="411" t="s">
        <v>928</v>
      </c>
      <c r="G276" s="838">
        <v>52472995.07</v>
      </c>
      <c r="H276" s="838"/>
      <c r="I276" s="838"/>
      <c r="J276" s="838"/>
      <c r="K276" s="838"/>
      <c r="L276" s="838"/>
      <c r="M276" s="414">
        <v>43290</v>
      </c>
      <c r="N276" s="414">
        <v>43429</v>
      </c>
      <c r="O276" s="414"/>
      <c r="P276" s="414"/>
      <c r="Q276" s="407">
        <f t="shared" si="13"/>
        <v>4</v>
      </c>
      <c r="R276" s="408">
        <f t="shared" si="14"/>
        <v>13118248.7675</v>
      </c>
      <c r="S276" s="834">
        <v>52472995.07</v>
      </c>
    </row>
    <row r="277" spans="1:19" s="821" customFormat="1" ht="13.5" hidden="1" customHeight="1" x14ac:dyDescent="0.25">
      <c r="A277" s="417">
        <v>140</v>
      </c>
      <c r="B277" s="823">
        <v>273</v>
      </c>
      <c r="C277" s="406" t="str">
        <f t="shared" si="12"/>
        <v>SOP-855-2018</v>
      </c>
      <c r="D277" s="409" t="s">
        <v>929</v>
      </c>
      <c r="E277" s="823" t="s">
        <v>930</v>
      </c>
      <c r="F277" s="411" t="s">
        <v>931</v>
      </c>
      <c r="G277" s="838">
        <v>5165871.5</v>
      </c>
      <c r="H277" s="838"/>
      <c r="I277" s="838"/>
      <c r="J277" s="838"/>
      <c r="K277" s="838"/>
      <c r="L277" s="838"/>
      <c r="M277" s="414">
        <v>43276</v>
      </c>
      <c r="N277" s="414">
        <v>43395</v>
      </c>
      <c r="O277" s="414"/>
      <c r="P277" s="414"/>
      <c r="Q277" s="407">
        <f t="shared" si="13"/>
        <v>3</v>
      </c>
      <c r="R277" s="408">
        <f t="shared" si="14"/>
        <v>1721957.1666666667</v>
      </c>
      <c r="S277" s="834">
        <v>5165871.5</v>
      </c>
    </row>
    <row r="278" spans="1:19" s="821" customFormat="1" ht="13.5" hidden="1" customHeight="1" x14ac:dyDescent="0.25">
      <c r="A278" s="417">
        <v>141</v>
      </c>
      <c r="B278" s="405">
        <v>274</v>
      </c>
      <c r="C278" s="406" t="str">
        <f t="shared" si="12"/>
        <v>SOP-856-2018</v>
      </c>
      <c r="D278" s="409" t="s">
        <v>932</v>
      </c>
      <c r="E278" s="823" t="s">
        <v>251</v>
      </c>
      <c r="F278" s="411" t="s">
        <v>933</v>
      </c>
      <c r="G278" s="412">
        <v>2840488.5</v>
      </c>
      <c r="H278" s="412"/>
      <c r="I278" s="412"/>
      <c r="J278" s="412"/>
      <c r="K278" s="412"/>
      <c r="L278" s="412"/>
      <c r="M278" s="414">
        <v>43290</v>
      </c>
      <c r="N278" s="414">
        <v>43429</v>
      </c>
      <c r="O278" s="414"/>
      <c r="P278" s="414"/>
      <c r="Q278" s="407">
        <f t="shared" si="13"/>
        <v>4</v>
      </c>
      <c r="R278" s="408">
        <f t="shared" si="14"/>
        <v>710122.125</v>
      </c>
      <c r="S278" s="834">
        <v>2840488.5</v>
      </c>
    </row>
    <row r="279" spans="1:19" s="821" customFormat="1" ht="13.5" hidden="1" customHeight="1" x14ac:dyDescent="0.25">
      <c r="A279" s="417">
        <v>142</v>
      </c>
      <c r="B279" s="831">
        <v>275</v>
      </c>
      <c r="C279" s="406" t="str">
        <f t="shared" si="12"/>
        <v>SOP-857-2018</v>
      </c>
      <c r="D279" s="409" t="s">
        <v>934</v>
      </c>
      <c r="E279" s="823" t="s">
        <v>873</v>
      </c>
      <c r="F279" s="411" t="s">
        <v>935</v>
      </c>
      <c r="G279" s="838">
        <v>1927641.79</v>
      </c>
      <c r="H279" s="838"/>
      <c r="I279" s="838"/>
      <c r="J279" s="838"/>
      <c r="K279" s="838"/>
      <c r="L279" s="838"/>
      <c r="M279" s="414">
        <v>43290</v>
      </c>
      <c r="N279" s="414">
        <v>43429</v>
      </c>
      <c r="O279" s="414"/>
      <c r="P279" s="414"/>
      <c r="Q279" s="407">
        <f t="shared" si="13"/>
        <v>4</v>
      </c>
      <c r="R279" s="408">
        <f t="shared" si="14"/>
        <v>481910.44750000001</v>
      </c>
      <c r="S279" s="834">
        <v>1927641.79</v>
      </c>
    </row>
    <row r="280" spans="1:19" s="807" customFormat="1" ht="13.5" hidden="1" customHeight="1" x14ac:dyDescent="0.25">
      <c r="A280" s="146">
        <v>143</v>
      </c>
      <c r="B280" s="727">
        <v>276</v>
      </c>
      <c r="C280" s="25" t="str">
        <f t="shared" si="12"/>
        <v>SPP-308-2018</v>
      </c>
      <c r="D280" s="34" t="s">
        <v>936</v>
      </c>
      <c r="E280" s="817" t="s">
        <v>937</v>
      </c>
      <c r="F280" s="36" t="s">
        <v>938</v>
      </c>
      <c r="G280" s="37">
        <v>5334835.05</v>
      </c>
      <c r="H280" s="37"/>
      <c r="I280" s="37"/>
      <c r="J280" s="37"/>
      <c r="K280" s="37"/>
      <c r="L280" s="37"/>
      <c r="M280" s="40">
        <v>43262</v>
      </c>
      <c r="N280" s="40">
        <v>43465</v>
      </c>
      <c r="O280" s="40"/>
      <c r="P280" s="40"/>
      <c r="Q280" s="31">
        <f t="shared" si="13"/>
        <v>6</v>
      </c>
      <c r="R280" s="32">
        <f t="shared" si="14"/>
        <v>889139.17499999993</v>
      </c>
      <c r="S280" s="815" t="s">
        <v>939</v>
      </c>
    </row>
    <row r="281" spans="1:19" s="807" customFormat="1" ht="13.5" hidden="1" customHeight="1" x14ac:dyDescent="0.25">
      <c r="A281" s="146">
        <v>144</v>
      </c>
      <c r="B281" s="809">
        <v>277</v>
      </c>
      <c r="C281" s="25" t="str">
        <f t="shared" si="12"/>
        <v>SPP-309-2018</v>
      </c>
      <c r="D281" s="34" t="s">
        <v>940</v>
      </c>
      <c r="E281" s="817" t="s">
        <v>941</v>
      </c>
      <c r="F281" s="36" t="s">
        <v>942</v>
      </c>
      <c r="G281" s="37">
        <v>918400</v>
      </c>
      <c r="H281" s="37"/>
      <c r="I281" s="37"/>
      <c r="J281" s="37"/>
      <c r="K281" s="37"/>
      <c r="L281" s="37"/>
      <c r="M281" s="40">
        <v>43241</v>
      </c>
      <c r="N281" s="40">
        <v>43280</v>
      </c>
      <c r="O281" s="40"/>
      <c r="P281" s="40"/>
      <c r="Q281" s="31">
        <f t="shared" si="13"/>
        <v>1</v>
      </c>
      <c r="R281" s="32">
        <f t="shared" si="14"/>
        <v>918400</v>
      </c>
      <c r="S281" s="815">
        <v>918400</v>
      </c>
    </row>
    <row r="282" spans="1:19" s="807" customFormat="1" ht="13.5" hidden="1" customHeight="1" x14ac:dyDescent="0.25">
      <c r="A282" s="146">
        <v>145</v>
      </c>
      <c r="B282" s="727">
        <v>278</v>
      </c>
      <c r="C282" s="25" t="str">
        <f t="shared" si="12"/>
        <v>TES-170-2018</v>
      </c>
      <c r="D282" s="34" t="s">
        <v>943</v>
      </c>
      <c r="E282" s="817" t="s">
        <v>111</v>
      </c>
      <c r="F282" s="36" t="s">
        <v>944</v>
      </c>
      <c r="G282" s="814" t="s">
        <v>946</v>
      </c>
      <c r="H282" s="814"/>
      <c r="I282" s="814"/>
      <c r="J282" s="814"/>
      <c r="K282" s="814"/>
      <c r="L282" s="814"/>
      <c r="M282" s="40">
        <v>43294</v>
      </c>
      <c r="N282" s="40">
        <v>43361</v>
      </c>
      <c r="O282" s="40"/>
      <c r="P282" s="40"/>
      <c r="Q282" s="31">
        <f t="shared" si="13"/>
        <v>2</v>
      </c>
      <c r="R282" s="32" t="e">
        <f t="shared" si="14"/>
        <v>#VALUE!</v>
      </c>
      <c r="S282" s="815" t="s">
        <v>945</v>
      </c>
    </row>
    <row r="283" spans="1:19" s="847" customFormat="1" ht="13.5" hidden="1" customHeight="1" x14ac:dyDescent="0.25">
      <c r="A283" s="354">
        <v>146</v>
      </c>
      <c r="B283" s="835">
        <v>279</v>
      </c>
      <c r="C283" s="25" t="str">
        <f t="shared" si="12"/>
        <v>SSP-232-2018</v>
      </c>
      <c r="D283" s="34" t="s">
        <v>947</v>
      </c>
      <c r="E283" s="845" t="s">
        <v>948</v>
      </c>
      <c r="F283" s="143" t="s">
        <v>949</v>
      </c>
      <c r="G283" s="144" t="s">
        <v>950</v>
      </c>
      <c r="H283" s="144"/>
      <c r="I283" s="144"/>
      <c r="J283" s="144"/>
      <c r="K283" s="144"/>
      <c r="L283" s="144"/>
      <c r="M283" s="38" t="s">
        <v>14</v>
      </c>
      <c r="N283" s="38" t="s">
        <v>14</v>
      </c>
      <c r="O283" s="38"/>
      <c r="P283" s="38"/>
      <c r="Q283" s="31" t="e">
        <f t="shared" si="13"/>
        <v>#VALUE!</v>
      </c>
      <c r="R283" s="32" t="e">
        <f t="shared" si="14"/>
        <v>#VALUE!</v>
      </c>
      <c r="S283" s="846" t="s">
        <v>950</v>
      </c>
    </row>
    <row r="284" spans="1:19" s="848" customFormat="1" ht="13.5" hidden="1" customHeight="1" x14ac:dyDescent="0.25">
      <c r="B284" s="418">
        <v>280</v>
      </c>
      <c r="C284" s="406" t="str">
        <f t="shared" si="12"/>
        <v>SOP-858-2018</v>
      </c>
      <c r="D284" s="409" t="s">
        <v>951</v>
      </c>
      <c r="E284" s="409" t="s">
        <v>952</v>
      </c>
      <c r="F284" s="419" t="s">
        <v>953</v>
      </c>
      <c r="G284" s="849">
        <v>5801390.0999999996</v>
      </c>
      <c r="H284" s="849"/>
      <c r="I284" s="849"/>
      <c r="J284" s="849"/>
      <c r="K284" s="849"/>
      <c r="L284" s="849"/>
      <c r="M284" s="414">
        <v>43297</v>
      </c>
      <c r="N284" s="414">
        <v>43436</v>
      </c>
      <c r="O284" s="414"/>
      <c r="P284" s="414"/>
      <c r="Q284" s="407">
        <f t="shared" si="13"/>
        <v>4</v>
      </c>
      <c r="R284" s="408">
        <f t="shared" si="14"/>
        <v>1450347.5249999999</v>
      </c>
      <c r="S284" s="850" t="s">
        <v>954</v>
      </c>
    </row>
    <row r="285" spans="1:19" s="848" customFormat="1" ht="13.5" hidden="1" customHeight="1" x14ac:dyDescent="0.25">
      <c r="B285" s="418">
        <v>281</v>
      </c>
      <c r="C285" s="406" t="str">
        <f t="shared" si="12"/>
        <v>SOP-859-2018</v>
      </c>
      <c r="D285" s="409" t="s">
        <v>955</v>
      </c>
      <c r="E285" s="851" t="s">
        <v>956</v>
      </c>
      <c r="F285" s="419" t="s">
        <v>957</v>
      </c>
      <c r="G285" s="849">
        <v>5928690.8300000001</v>
      </c>
      <c r="H285" s="849"/>
      <c r="I285" s="849"/>
      <c r="J285" s="849"/>
      <c r="K285" s="849"/>
      <c r="L285" s="849"/>
      <c r="M285" s="414">
        <v>43276</v>
      </c>
      <c r="N285" s="414">
        <v>43395</v>
      </c>
      <c r="O285" s="414"/>
      <c r="P285" s="414"/>
      <c r="Q285" s="407">
        <f t="shared" si="13"/>
        <v>3</v>
      </c>
      <c r="R285" s="408">
        <f t="shared" si="14"/>
        <v>1976230.2766666666</v>
      </c>
      <c r="S285" s="850">
        <v>5928690.8300000001</v>
      </c>
    </row>
    <row r="286" spans="1:19" s="848" customFormat="1" ht="13.5" hidden="1" customHeight="1" x14ac:dyDescent="0.25">
      <c r="B286" s="852">
        <v>282</v>
      </c>
      <c r="C286" s="406" t="str">
        <f t="shared" si="12"/>
        <v>SOP-860-2018</v>
      </c>
      <c r="D286" s="409" t="s">
        <v>958</v>
      </c>
      <c r="E286" s="851" t="s">
        <v>688</v>
      </c>
      <c r="F286" s="419" t="s">
        <v>959</v>
      </c>
      <c r="G286" s="849">
        <v>1464829.53</v>
      </c>
      <c r="H286" s="849"/>
      <c r="I286" s="849"/>
      <c r="J286" s="849"/>
      <c r="K286" s="849"/>
      <c r="L286" s="849"/>
      <c r="M286" s="414">
        <v>43290</v>
      </c>
      <c r="N286" s="414">
        <v>43349</v>
      </c>
      <c r="O286" s="414"/>
      <c r="P286" s="414"/>
      <c r="Q286" s="407">
        <f t="shared" si="13"/>
        <v>1</v>
      </c>
      <c r="R286" s="408">
        <f t="shared" si="14"/>
        <v>1464829.53</v>
      </c>
      <c r="S286" s="850">
        <v>1464829.53</v>
      </c>
    </row>
    <row r="287" spans="1:19" s="848" customFormat="1" ht="13.5" hidden="1" customHeight="1" x14ac:dyDescent="0.25">
      <c r="B287" s="418">
        <v>283</v>
      </c>
      <c r="C287" s="406" t="str">
        <f t="shared" si="12"/>
        <v>SOP-778-2017</v>
      </c>
      <c r="D287" s="409" t="s">
        <v>960</v>
      </c>
      <c r="E287" s="822" t="s">
        <v>961</v>
      </c>
      <c r="F287" s="419" t="s">
        <v>962</v>
      </c>
      <c r="G287" s="420" t="s">
        <v>14</v>
      </c>
      <c r="H287" s="420"/>
      <c r="I287" s="420"/>
      <c r="J287" s="420"/>
      <c r="K287" s="420"/>
      <c r="L287" s="420"/>
      <c r="M287" s="414">
        <v>43047</v>
      </c>
      <c r="N287" s="413" t="s">
        <v>963</v>
      </c>
      <c r="O287" s="413"/>
      <c r="P287" s="413"/>
      <c r="Q287" s="407" t="e">
        <f t="shared" si="13"/>
        <v>#VALUE!</v>
      </c>
      <c r="R287" s="408" t="e">
        <f t="shared" si="14"/>
        <v>#VALUE!</v>
      </c>
      <c r="S287" s="850" t="s">
        <v>14</v>
      </c>
    </row>
    <row r="288" spans="1:19" s="848" customFormat="1" ht="13.5" hidden="1" customHeight="1" x14ac:dyDescent="0.25">
      <c r="B288" s="852">
        <v>284</v>
      </c>
      <c r="C288" s="406" t="str">
        <f t="shared" si="12"/>
        <v>SOP-735-2017</v>
      </c>
      <c r="D288" s="409" t="s">
        <v>964</v>
      </c>
      <c r="E288" s="822" t="s">
        <v>965</v>
      </c>
      <c r="F288" s="419" t="s">
        <v>966</v>
      </c>
      <c r="G288" s="420">
        <v>730793.86</v>
      </c>
      <c r="H288" s="420"/>
      <c r="I288" s="420"/>
      <c r="J288" s="420"/>
      <c r="K288" s="420"/>
      <c r="L288" s="420"/>
      <c r="M288" s="413" t="s">
        <v>14</v>
      </c>
      <c r="N288" s="413" t="s">
        <v>14</v>
      </c>
      <c r="O288" s="413"/>
      <c r="P288" s="413"/>
      <c r="Q288" s="407" t="e">
        <f t="shared" si="13"/>
        <v>#VALUE!</v>
      </c>
      <c r="R288" s="408" t="e">
        <f t="shared" si="14"/>
        <v>#VALUE!</v>
      </c>
      <c r="S288" s="421" t="s">
        <v>967</v>
      </c>
    </row>
    <row r="289" spans="2:19" s="848" customFormat="1" ht="13.5" hidden="1" customHeight="1" x14ac:dyDescent="0.25">
      <c r="B289" s="851">
        <v>285</v>
      </c>
      <c r="C289" s="406" t="str">
        <f t="shared" si="12"/>
        <v>SOP-736-2017</v>
      </c>
      <c r="D289" s="409" t="s">
        <v>968</v>
      </c>
      <c r="E289" s="822" t="s">
        <v>203</v>
      </c>
      <c r="F289" s="419" t="s">
        <v>969</v>
      </c>
      <c r="G289" s="420">
        <v>2428275.7200000002</v>
      </c>
      <c r="H289" s="420"/>
      <c r="I289" s="420"/>
      <c r="J289" s="420"/>
      <c r="K289" s="420"/>
      <c r="L289" s="420"/>
      <c r="M289" s="413" t="s">
        <v>14</v>
      </c>
      <c r="N289" s="413" t="s">
        <v>14</v>
      </c>
      <c r="O289" s="413"/>
      <c r="P289" s="413"/>
      <c r="Q289" s="407" t="e">
        <f t="shared" si="13"/>
        <v>#VALUE!</v>
      </c>
      <c r="R289" s="408" t="e">
        <f t="shared" si="14"/>
        <v>#VALUE!</v>
      </c>
      <c r="S289" s="421" t="s">
        <v>970</v>
      </c>
    </row>
    <row r="290" spans="2:19" s="847" customFormat="1" ht="13.5" hidden="1" customHeight="1" x14ac:dyDescent="0.25">
      <c r="B290" s="728">
        <v>286</v>
      </c>
      <c r="C290" s="25" t="str">
        <f t="shared" si="12"/>
        <v>SAD-493-2018</v>
      </c>
      <c r="D290" s="34" t="s">
        <v>971</v>
      </c>
      <c r="E290" s="845" t="s">
        <v>972</v>
      </c>
      <c r="F290" s="143" t="s">
        <v>973</v>
      </c>
      <c r="G290" s="853">
        <v>1400000</v>
      </c>
      <c r="H290" s="853"/>
      <c r="I290" s="853"/>
      <c r="J290" s="853"/>
      <c r="K290" s="853"/>
      <c r="L290" s="853"/>
      <c r="M290" s="40">
        <v>43070</v>
      </c>
      <c r="N290" s="40">
        <v>43403</v>
      </c>
      <c r="O290" s="40"/>
      <c r="P290" s="40"/>
      <c r="Q290" s="31">
        <f t="shared" si="13"/>
        <v>10</v>
      </c>
      <c r="R290" s="32">
        <f t="shared" si="14"/>
        <v>140000</v>
      </c>
      <c r="S290" s="846" t="s">
        <v>974</v>
      </c>
    </row>
    <row r="291" spans="2:19" s="847" customFormat="1" ht="13.5" hidden="1" customHeight="1" x14ac:dyDescent="0.25">
      <c r="B291" s="835">
        <v>287</v>
      </c>
      <c r="C291" s="25" t="str">
        <f t="shared" si="12"/>
        <v>SCO-013-2018</v>
      </c>
      <c r="D291" s="34" t="s">
        <v>975</v>
      </c>
      <c r="E291" s="34" t="s">
        <v>234</v>
      </c>
      <c r="F291" s="143" t="s">
        <v>976</v>
      </c>
      <c r="G291" s="853">
        <v>906192</v>
      </c>
      <c r="H291" s="853"/>
      <c r="I291" s="853"/>
      <c r="J291" s="853"/>
      <c r="K291" s="853"/>
      <c r="L291" s="853"/>
      <c r="M291" s="38" t="s">
        <v>978</v>
      </c>
      <c r="N291" s="38" t="s">
        <v>979</v>
      </c>
      <c r="O291" s="38"/>
      <c r="P291" s="38"/>
      <c r="Q291" s="31" t="e">
        <f t="shared" si="13"/>
        <v>#VALUE!</v>
      </c>
      <c r="R291" s="32" t="e">
        <f t="shared" si="14"/>
        <v>#VALUE!</v>
      </c>
      <c r="S291" s="846" t="s">
        <v>977</v>
      </c>
    </row>
    <row r="292" spans="2:19" s="847" customFormat="1" ht="13.5" hidden="1" customHeight="1" x14ac:dyDescent="0.25">
      <c r="B292" s="728">
        <v>288</v>
      </c>
      <c r="C292" s="25" t="str">
        <f t="shared" si="12"/>
        <v>SCO-014-2018</v>
      </c>
      <c r="D292" s="34" t="s">
        <v>980</v>
      </c>
      <c r="E292" s="34" t="s">
        <v>230</v>
      </c>
      <c r="F292" s="143" t="s">
        <v>981</v>
      </c>
      <c r="G292" s="853">
        <v>4200000</v>
      </c>
      <c r="H292" s="853"/>
      <c r="I292" s="853"/>
      <c r="J292" s="853"/>
      <c r="K292" s="853"/>
      <c r="L292" s="853"/>
      <c r="M292" s="40">
        <v>43262</v>
      </c>
      <c r="N292" s="40">
        <v>43373</v>
      </c>
      <c r="O292" s="40"/>
      <c r="P292" s="40"/>
      <c r="Q292" s="31">
        <f t="shared" si="13"/>
        <v>3</v>
      </c>
      <c r="R292" s="32">
        <f t="shared" si="14"/>
        <v>1400000</v>
      </c>
      <c r="S292" s="846">
        <v>4200000</v>
      </c>
    </row>
    <row r="293" spans="2:19" s="847" customFormat="1" ht="13.5" hidden="1" customHeight="1" x14ac:dyDescent="0.25">
      <c r="B293" s="835">
        <v>289</v>
      </c>
      <c r="C293" s="25" t="str">
        <f t="shared" si="12"/>
        <v>SAD-483-2018</v>
      </c>
      <c r="D293" s="34" t="s">
        <v>982</v>
      </c>
      <c r="E293" s="355" t="s">
        <v>658</v>
      </c>
      <c r="F293" s="356" t="s">
        <v>983</v>
      </c>
      <c r="G293" s="357" t="s">
        <v>14</v>
      </c>
      <c r="H293" s="357"/>
      <c r="I293" s="357"/>
      <c r="J293" s="357"/>
      <c r="K293" s="357"/>
      <c r="L293" s="357"/>
      <c r="M293" s="358" t="s">
        <v>14</v>
      </c>
      <c r="N293" s="358" t="s">
        <v>14</v>
      </c>
      <c r="O293" s="358"/>
      <c r="P293" s="358"/>
      <c r="Q293" s="31" t="e">
        <f t="shared" si="13"/>
        <v>#VALUE!</v>
      </c>
      <c r="R293" s="32" t="e">
        <f t="shared" si="14"/>
        <v>#VALUE!</v>
      </c>
      <c r="S293" s="152" t="s">
        <v>14</v>
      </c>
    </row>
    <row r="294" spans="2:19" s="847" customFormat="1" ht="13.5" hidden="1" customHeight="1" x14ac:dyDescent="0.25">
      <c r="B294" s="728">
        <v>290</v>
      </c>
      <c r="C294" s="25" t="str">
        <f t="shared" si="12"/>
        <v>SAD-486-2018</v>
      </c>
      <c r="D294" s="34" t="s">
        <v>984</v>
      </c>
      <c r="E294" s="355" t="s">
        <v>56</v>
      </c>
      <c r="F294" s="356" t="s">
        <v>983</v>
      </c>
      <c r="G294" s="357" t="s">
        <v>14</v>
      </c>
      <c r="H294" s="357"/>
      <c r="I294" s="357"/>
      <c r="J294" s="357"/>
      <c r="K294" s="357"/>
      <c r="L294" s="357"/>
      <c r="M294" s="358" t="s">
        <v>14</v>
      </c>
      <c r="N294" s="358" t="s">
        <v>14</v>
      </c>
      <c r="O294" s="358"/>
      <c r="P294" s="358"/>
      <c r="Q294" s="31" t="e">
        <f t="shared" si="13"/>
        <v>#VALUE!</v>
      </c>
      <c r="R294" s="32" t="e">
        <f t="shared" si="14"/>
        <v>#VALUE!</v>
      </c>
      <c r="S294" s="152" t="s">
        <v>14</v>
      </c>
    </row>
    <row r="295" spans="2:19" s="847" customFormat="1" ht="13.5" hidden="1" customHeight="1" x14ac:dyDescent="0.25">
      <c r="B295" s="835">
        <v>291</v>
      </c>
      <c r="C295" s="25" t="str">
        <f t="shared" si="12"/>
        <v>SDH—515-2018</v>
      </c>
      <c r="D295" s="34" t="s">
        <v>985</v>
      </c>
      <c r="E295" s="152" t="s">
        <v>146</v>
      </c>
      <c r="F295" s="356" t="s">
        <v>986</v>
      </c>
      <c r="G295" s="359">
        <v>16445262</v>
      </c>
      <c r="H295" s="359"/>
      <c r="I295" s="359"/>
      <c r="J295" s="359"/>
      <c r="K295" s="359"/>
      <c r="L295" s="359"/>
      <c r="M295" s="360">
        <v>43290</v>
      </c>
      <c r="N295" s="361" t="s">
        <v>988</v>
      </c>
      <c r="O295" s="361"/>
      <c r="P295" s="361"/>
      <c r="Q295" s="31" t="e">
        <f t="shared" si="13"/>
        <v>#VALUE!</v>
      </c>
      <c r="R295" s="32" t="e">
        <f t="shared" si="14"/>
        <v>#VALUE!</v>
      </c>
      <c r="S295" s="362" t="s">
        <v>987</v>
      </c>
    </row>
    <row r="296" spans="2:19" s="848" customFormat="1" ht="13.5" hidden="1" customHeight="1" x14ac:dyDescent="0.25">
      <c r="B296" s="418">
        <v>292</v>
      </c>
      <c r="C296" s="406" t="str">
        <f t="shared" si="12"/>
        <v>SOP-861-2018</v>
      </c>
      <c r="D296" s="822" t="s">
        <v>989</v>
      </c>
      <c r="E296" s="422" t="s">
        <v>990</v>
      </c>
      <c r="F296" s="423" t="s">
        <v>991</v>
      </c>
      <c r="G296" s="854">
        <v>16497700.4</v>
      </c>
      <c r="H296" s="854"/>
      <c r="I296" s="854"/>
      <c r="J296" s="854"/>
      <c r="K296" s="854"/>
      <c r="L296" s="854"/>
      <c r="M296" s="832">
        <v>43332</v>
      </c>
      <c r="N296" s="832">
        <v>43465</v>
      </c>
      <c r="O296" s="832"/>
      <c r="P296" s="832"/>
      <c r="Q296" s="407">
        <f t="shared" si="13"/>
        <v>4</v>
      </c>
      <c r="R296" s="408">
        <f t="shared" si="14"/>
        <v>4124425.1</v>
      </c>
      <c r="S296" s="855">
        <v>16497700.4</v>
      </c>
    </row>
    <row r="297" spans="2:19" s="848" customFormat="1" ht="13.5" hidden="1" customHeight="1" x14ac:dyDescent="0.25">
      <c r="B297" s="418">
        <v>293</v>
      </c>
      <c r="C297" s="406" t="str">
        <f t="shared" si="12"/>
        <v>SOP-862-2018</v>
      </c>
      <c r="D297" s="822" t="s">
        <v>992</v>
      </c>
      <c r="E297" s="422" t="s">
        <v>993</v>
      </c>
      <c r="F297" s="423" t="s">
        <v>994</v>
      </c>
      <c r="G297" s="849">
        <v>14920321.300000001</v>
      </c>
      <c r="H297" s="849"/>
      <c r="I297" s="849"/>
      <c r="J297" s="849"/>
      <c r="K297" s="849"/>
      <c r="L297" s="849"/>
      <c r="M297" s="844">
        <v>43322</v>
      </c>
      <c r="N297" s="844">
        <v>43465</v>
      </c>
      <c r="O297" s="844"/>
      <c r="P297" s="844"/>
      <c r="Q297" s="407">
        <f t="shared" si="13"/>
        <v>4</v>
      </c>
      <c r="R297" s="408">
        <f t="shared" si="14"/>
        <v>3730080.3250000002</v>
      </c>
      <c r="S297" s="850">
        <v>14920321.300000001</v>
      </c>
    </row>
    <row r="298" spans="2:19" s="847" customFormat="1" ht="13.5" hidden="1" customHeight="1" x14ac:dyDescent="0.25">
      <c r="B298" s="835">
        <v>294</v>
      </c>
      <c r="C298" s="25" t="str">
        <f t="shared" si="12"/>
        <v>SRA-075-2018</v>
      </c>
      <c r="D298" s="34" t="s">
        <v>995</v>
      </c>
      <c r="E298" s="34" t="s">
        <v>996</v>
      </c>
      <c r="F298" s="845" t="s">
        <v>997</v>
      </c>
      <c r="G298" s="853">
        <v>5601222.8600000003</v>
      </c>
      <c r="H298" s="853"/>
      <c r="I298" s="853"/>
      <c r="J298" s="853"/>
      <c r="K298" s="853"/>
      <c r="L298" s="853"/>
      <c r="M298" s="40">
        <v>43290</v>
      </c>
      <c r="N298" s="704" t="s">
        <v>998</v>
      </c>
      <c r="O298" s="704"/>
      <c r="P298" s="704"/>
      <c r="Q298" s="31" t="e">
        <f t="shared" si="13"/>
        <v>#VALUE!</v>
      </c>
      <c r="R298" s="32" t="e">
        <f t="shared" si="14"/>
        <v>#VALUE!</v>
      </c>
      <c r="S298" s="846">
        <v>5601222.8600000003</v>
      </c>
    </row>
    <row r="299" spans="2:19" s="848" customFormat="1" ht="13.5" hidden="1" customHeight="1" x14ac:dyDescent="0.25">
      <c r="B299" s="418">
        <v>295</v>
      </c>
      <c r="C299" s="406" t="str">
        <f t="shared" si="12"/>
        <v>SOP-863-2018</v>
      </c>
      <c r="D299" s="409" t="s">
        <v>999</v>
      </c>
      <c r="E299" s="409" t="s">
        <v>1000</v>
      </c>
      <c r="F299" s="851" t="s">
        <v>1001</v>
      </c>
      <c r="G299" s="849">
        <v>26779264.23</v>
      </c>
      <c r="H299" s="849"/>
      <c r="I299" s="849"/>
      <c r="J299" s="849"/>
      <c r="K299" s="849"/>
      <c r="L299" s="849"/>
      <c r="M299" s="844">
        <v>43339</v>
      </c>
      <c r="N299" s="844">
        <v>43496</v>
      </c>
      <c r="O299" s="844"/>
      <c r="P299" s="844"/>
      <c r="Q299" s="407">
        <f t="shared" si="13"/>
        <v>5</v>
      </c>
      <c r="R299" s="408">
        <f t="shared" si="14"/>
        <v>5355852.8459999999</v>
      </c>
      <c r="S299" s="850">
        <v>26779264.23</v>
      </c>
    </row>
    <row r="300" spans="2:19" s="807" customFormat="1" ht="13.5" hidden="1" customHeight="1" x14ac:dyDescent="0.3">
      <c r="B300" s="809">
        <v>296</v>
      </c>
      <c r="C300" s="25" t="str">
        <f t="shared" si="12"/>
        <v>SPP-310-2018</v>
      </c>
      <c r="D300" s="34" t="s">
        <v>1002</v>
      </c>
      <c r="E300" s="53" t="s">
        <v>1003</v>
      </c>
      <c r="F300" s="50" t="s">
        <v>1004</v>
      </c>
      <c r="G300" s="363">
        <v>3809560.69</v>
      </c>
      <c r="H300" s="363"/>
      <c r="I300" s="363"/>
      <c r="J300" s="363"/>
      <c r="K300" s="363"/>
      <c r="L300" s="363"/>
      <c r="M300" s="364">
        <v>43326</v>
      </c>
      <c r="N300" s="365" t="s">
        <v>1005</v>
      </c>
      <c r="O300" s="365"/>
      <c r="P300" s="365"/>
      <c r="Q300" s="31" t="e">
        <f t="shared" si="13"/>
        <v>#VALUE!</v>
      </c>
      <c r="R300" s="32" t="e">
        <f t="shared" si="14"/>
        <v>#VALUE!</v>
      </c>
      <c r="S300" s="329">
        <v>3809560.69</v>
      </c>
    </row>
    <row r="301" spans="2:19" s="807" customFormat="1" ht="13.5" hidden="1" customHeight="1" x14ac:dyDescent="0.3">
      <c r="B301" s="812">
        <v>297</v>
      </c>
      <c r="C301" s="25" t="str">
        <f t="shared" si="12"/>
        <v>SPP-311-2018</v>
      </c>
      <c r="D301" s="34" t="s">
        <v>1006</v>
      </c>
      <c r="E301" s="53" t="s">
        <v>1007</v>
      </c>
      <c r="F301" s="50" t="s">
        <v>1008</v>
      </c>
      <c r="G301" s="363">
        <v>16356833.91</v>
      </c>
      <c r="H301" s="363"/>
      <c r="I301" s="363"/>
      <c r="J301" s="363"/>
      <c r="K301" s="363"/>
      <c r="L301" s="363"/>
      <c r="M301" s="364">
        <v>43326</v>
      </c>
      <c r="N301" s="365" t="s">
        <v>1005</v>
      </c>
      <c r="O301" s="365"/>
      <c r="P301" s="365"/>
      <c r="Q301" s="31" t="e">
        <f t="shared" si="13"/>
        <v>#VALUE!</v>
      </c>
      <c r="R301" s="32" t="e">
        <f t="shared" si="14"/>
        <v>#VALUE!</v>
      </c>
      <c r="S301" s="329">
        <v>16356833.91</v>
      </c>
    </row>
    <row r="302" spans="2:19" s="807" customFormat="1" ht="13.5" hidden="1" customHeight="1" x14ac:dyDescent="0.3">
      <c r="B302" s="728">
        <v>298</v>
      </c>
      <c r="C302" s="25" t="str">
        <f t="shared" si="12"/>
        <v>SCO-015-2018</v>
      </c>
      <c r="D302" s="34" t="s">
        <v>1009</v>
      </c>
      <c r="E302" s="53" t="s">
        <v>1010</v>
      </c>
      <c r="F302" s="150" t="s">
        <v>1011</v>
      </c>
      <c r="G302" s="205">
        <v>287680</v>
      </c>
      <c r="H302" s="205"/>
      <c r="I302" s="205"/>
      <c r="J302" s="205"/>
      <c r="K302" s="205"/>
      <c r="L302" s="205"/>
      <c r="M302" s="52">
        <v>43301</v>
      </c>
      <c r="N302" s="52">
        <v>43358</v>
      </c>
      <c r="O302" s="52"/>
      <c r="P302" s="52"/>
      <c r="Q302" s="31">
        <f t="shared" si="13"/>
        <v>1</v>
      </c>
      <c r="R302" s="32">
        <f t="shared" si="14"/>
        <v>287680</v>
      </c>
      <c r="S302" s="51" t="s">
        <v>1012</v>
      </c>
    </row>
    <row r="303" spans="2:19" s="821" customFormat="1" ht="13.5" hidden="1" customHeight="1" x14ac:dyDescent="0.3">
      <c r="B303" s="831">
        <v>299</v>
      </c>
      <c r="C303" s="406" t="str">
        <f t="shared" si="12"/>
        <v>SOP-814-2017</v>
      </c>
      <c r="D303" s="822" t="s">
        <v>1013</v>
      </c>
      <c r="E303" s="823" t="s">
        <v>509</v>
      </c>
      <c r="F303" s="424" t="s">
        <v>1014</v>
      </c>
      <c r="G303" s="425">
        <v>22800666.379999999</v>
      </c>
      <c r="H303" s="425"/>
      <c r="I303" s="425"/>
      <c r="J303" s="425"/>
      <c r="K303" s="425"/>
      <c r="L303" s="425"/>
      <c r="M303" s="426" t="s">
        <v>54</v>
      </c>
      <c r="N303" s="426" t="s">
        <v>54</v>
      </c>
      <c r="O303" s="426"/>
      <c r="P303" s="426"/>
      <c r="Q303" s="407" t="e">
        <f t="shared" si="13"/>
        <v>#VALUE!</v>
      </c>
      <c r="R303" s="408" t="e">
        <f t="shared" si="14"/>
        <v>#VALUE!</v>
      </c>
      <c r="S303" s="427" t="s">
        <v>1015</v>
      </c>
    </row>
    <row r="304" spans="2:19" s="821" customFormat="1" ht="13.5" hidden="1" customHeight="1" x14ac:dyDescent="0.3">
      <c r="B304" s="405">
        <v>300</v>
      </c>
      <c r="C304" s="406" t="str">
        <f t="shared" si="12"/>
        <v>SOP-823-2017</v>
      </c>
      <c r="D304" s="409" t="s">
        <v>1016</v>
      </c>
      <c r="E304" s="411" t="s">
        <v>1017</v>
      </c>
      <c r="F304" s="428" t="s">
        <v>1018</v>
      </c>
      <c r="G304" s="425">
        <v>2503064.1800000002</v>
      </c>
      <c r="H304" s="425"/>
      <c r="I304" s="425"/>
      <c r="J304" s="425"/>
      <c r="K304" s="425"/>
      <c r="L304" s="425"/>
      <c r="M304" s="426" t="s">
        <v>54</v>
      </c>
      <c r="N304" s="426" t="s">
        <v>54</v>
      </c>
      <c r="O304" s="426"/>
      <c r="P304" s="426"/>
      <c r="Q304" s="407" t="e">
        <f t="shared" si="13"/>
        <v>#VALUE!</v>
      </c>
      <c r="R304" s="408" t="e">
        <f t="shared" si="14"/>
        <v>#VALUE!</v>
      </c>
      <c r="S304" s="427" t="s">
        <v>1019</v>
      </c>
    </row>
    <row r="305" spans="2:19" s="821" customFormat="1" ht="13.5" hidden="1" customHeight="1" x14ac:dyDescent="0.3">
      <c r="B305" s="831">
        <v>301</v>
      </c>
      <c r="C305" s="406" t="str">
        <f t="shared" si="12"/>
        <v>SOP-864-2018</v>
      </c>
      <c r="D305" s="409" t="s">
        <v>1020</v>
      </c>
      <c r="E305" s="410" t="s">
        <v>873</v>
      </c>
      <c r="F305" s="428" t="s">
        <v>1021</v>
      </c>
      <c r="G305" s="425">
        <v>1912981.81</v>
      </c>
      <c r="H305" s="425"/>
      <c r="I305" s="425"/>
      <c r="J305" s="425"/>
      <c r="K305" s="425"/>
      <c r="L305" s="425"/>
      <c r="M305" s="429">
        <v>43311</v>
      </c>
      <c r="N305" s="429">
        <v>43355</v>
      </c>
      <c r="O305" s="429"/>
      <c r="P305" s="429"/>
      <c r="Q305" s="407">
        <f t="shared" si="13"/>
        <v>1</v>
      </c>
      <c r="R305" s="408">
        <f t="shared" si="14"/>
        <v>1912981.81</v>
      </c>
      <c r="S305" s="430">
        <v>1912981.81</v>
      </c>
    </row>
    <row r="306" spans="2:19" s="821" customFormat="1" ht="13.5" hidden="1" customHeight="1" x14ac:dyDescent="0.3">
      <c r="B306" s="405">
        <v>302</v>
      </c>
      <c r="C306" s="406" t="str">
        <f t="shared" si="12"/>
        <v>SOP-865-2018</v>
      </c>
      <c r="D306" s="822" t="s">
        <v>1022</v>
      </c>
      <c r="E306" s="823" t="s">
        <v>1023</v>
      </c>
      <c r="F306" s="428" t="s">
        <v>1024</v>
      </c>
      <c r="G306" s="425">
        <v>2786238.51</v>
      </c>
      <c r="H306" s="425"/>
      <c r="I306" s="425"/>
      <c r="J306" s="425"/>
      <c r="K306" s="425"/>
      <c r="L306" s="425"/>
      <c r="M306" s="429">
        <v>43311</v>
      </c>
      <c r="N306" s="429">
        <v>43355</v>
      </c>
      <c r="O306" s="429"/>
      <c r="P306" s="429"/>
      <c r="Q306" s="407">
        <f t="shared" si="13"/>
        <v>1</v>
      </c>
      <c r="R306" s="408">
        <f t="shared" si="14"/>
        <v>2786238.51</v>
      </c>
      <c r="S306" s="430">
        <v>2786238.51</v>
      </c>
    </row>
    <row r="307" spans="2:19" s="821" customFormat="1" ht="13.5" hidden="1" customHeight="1" x14ac:dyDescent="0.25">
      <c r="B307" s="831">
        <v>303</v>
      </c>
      <c r="C307" s="406" t="str">
        <f t="shared" si="12"/>
        <v>SOP-751-2017</v>
      </c>
      <c r="D307" s="822" t="s">
        <v>1025</v>
      </c>
      <c r="E307" s="823" t="s">
        <v>870</v>
      </c>
      <c r="F307" s="423" t="s">
        <v>1026</v>
      </c>
      <c r="G307" s="824">
        <v>9755457.1999999993</v>
      </c>
      <c r="H307" s="824"/>
      <c r="I307" s="824"/>
      <c r="J307" s="824"/>
      <c r="K307" s="824"/>
      <c r="L307" s="824"/>
      <c r="M307" s="832" t="s">
        <v>626</v>
      </c>
      <c r="N307" s="832" t="s">
        <v>626</v>
      </c>
      <c r="O307" s="832"/>
      <c r="P307" s="832"/>
      <c r="Q307" s="407" t="e">
        <f t="shared" si="13"/>
        <v>#VALUE!</v>
      </c>
      <c r="R307" s="408" t="e">
        <f t="shared" si="14"/>
        <v>#VALUE!</v>
      </c>
      <c r="S307" s="826" t="s">
        <v>1027</v>
      </c>
    </row>
    <row r="308" spans="2:19" s="807" customFormat="1" ht="13.5" hidden="1" customHeight="1" x14ac:dyDescent="0.25">
      <c r="B308" s="727">
        <v>304</v>
      </c>
      <c r="C308" s="25" t="str">
        <f t="shared" si="12"/>
        <v>SAD-494-2018</v>
      </c>
      <c r="D308" s="816" t="s">
        <v>1028</v>
      </c>
      <c r="E308" s="817" t="s">
        <v>1029</v>
      </c>
      <c r="F308" s="817" t="s">
        <v>1030</v>
      </c>
      <c r="G308" s="820">
        <v>348000</v>
      </c>
      <c r="H308" s="820"/>
      <c r="I308" s="820"/>
      <c r="J308" s="820"/>
      <c r="K308" s="820"/>
      <c r="L308" s="820"/>
      <c r="M308" s="819">
        <v>43344</v>
      </c>
      <c r="N308" s="819">
        <v>43403</v>
      </c>
      <c r="O308" s="819"/>
      <c r="P308" s="819"/>
      <c r="Q308" s="31">
        <f t="shared" si="13"/>
        <v>1</v>
      </c>
      <c r="R308" s="32">
        <f t="shared" si="14"/>
        <v>348000</v>
      </c>
      <c r="S308" s="820" t="s">
        <v>1031</v>
      </c>
    </row>
    <row r="309" spans="2:19" s="807" customFormat="1" ht="13.5" hidden="1" customHeight="1" x14ac:dyDescent="0.25">
      <c r="B309" s="727">
        <v>305</v>
      </c>
      <c r="C309" s="25" t="str">
        <f t="shared" si="12"/>
        <v>SPP-312-2018</v>
      </c>
      <c r="D309" s="816" t="s">
        <v>1032</v>
      </c>
      <c r="E309" s="817" t="s">
        <v>1033</v>
      </c>
      <c r="F309" s="817" t="s">
        <v>1034</v>
      </c>
      <c r="G309" s="818">
        <v>1484800</v>
      </c>
      <c r="H309" s="818"/>
      <c r="I309" s="818"/>
      <c r="J309" s="818"/>
      <c r="K309" s="818"/>
      <c r="L309" s="818"/>
      <c r="M309" s="819">
        <v>43326</v>
      </c>
      <c r="N309" s="819" t="s">
        <v>1035</v>
      </c>
      <c r="O309" s="819"/>
      <c r="P309" s="819"/>
      <c r="Q309" s="31" t="e">
        <f t="shared" si="13"/>
        <v>#VALUE!</v>
      </c>
      <c r="R309" s="32" t="e">
        <f t="shared" si="14"/>
        <v>#VALUE!</v>
      </c>
      <c r="S309" s="820">
        <v>1484800</v>
      </c>
    </row>
    <row r="310" spans="2:19" s="807" customFormat="1" ht="13.5" hidden="1" customHeight="1" x14ac:dyDescent="0.25">
      <c r="B310" s="809">
        <v>306</v>
      </c>
      <c r="C310" s="25" t="str">
        <f t="shared" si="12"/>
        <v>SDH-514-2018</v>
      </c>
      <c r="D310" s="34" t="s">
        <v>1036</v>
      </c>
      <c r="E310" s="817" t="s">
        <v>864</v>
      </c>
      <c r="F310" s="817" t="s">
        <v>1037</v>
      </c>
      <c r="G310" s="818">
        <v>3386849</v>
      </c>
      <c r="H310" s="818"/>
      <c r="I310" s="818"/>
      <c r="J310" s="818"/>
      <c r="K310" s="818"/>
      <c r="L310" s="818"/>
      <c r="M310" s="819">
        <v>43263</v>
      </c>
      <c r="N310" s="819">
        <v>43374</v>
      </c>
      <c r="O310" s="819"/>
      <c r="P310" s="819"/>
      <c r="Q310" s="31">
        <f t="shared" si="13"/>
        <v>3</v>
      </c>
      <c r="R310" s="32">
        <f t="shared" si="14"/>
        <v>1128949.6666666667</v>
      </c>
      <c r="S310" s="147" t="s">
        <v>1038</v>
      </c>
    </row>
    <row r="311" spans="2:19" s="807" customFormat="1" ht="13.5" hidden="1" customHeight="1" x14ac:dyDescent="0.25">
      <c r="B311" s="727">
        <v>307</v>
      </c>
      <c r="C311" s="25" t="str">
        <f t="shared" si="12"/>
        <v>SDH-514-2018</v>
      </c>
      <c r="D311" s="34" t="s">
        <v>1039</v>
      </c>
      <c r="E311" s="817" t="s">
        <v>864</v>
      </c>
      <c r="F311" s="817" t="s">
        <v>1037</v>
      </c>
      <c r="G311" s="818">
        <v>3386849</v>
      </c>
      <c r="H311" s="818"/>
      <c r="I311" s="818"/>
      <c r="J311" s="818"/>
      <c r="K311" s="818"/>
      <c r="L311" s="818"/>
      <c r="M311" s="819">
        <v>43263</v>
      </c>
      <c r="N311" s="819">
        <v>43374</v>
      </c>
      <c r="O311" s="819"/>
      <c r="P311" s="819"/>
      <c r="Q311" s="31">
        <f t="shared" si="13"/>
        <v>3</v>
      </c>
      <c r="R311" s="32">
        <f t="shared" si="14"/>
        <v>1128949.6666666667</v>
      </c>
      <c r="S311" s="147" t="s">
        <v>1038</v>
      </c>
    </row>
    <row r="312" spans="2:19" s="807" customFormat="1" ht="13.5" hidden="1" customHeight="1" x14ac:dyDescent="0.25">
      <c r="B312" s="809">
        <v>308</v>
      </c>
      <c r="C312" s="25" t="str">
        <f t="shared" si="12"/>
        <v>SDH-514-2018</v>
      </c>
      <c r="D312" s="34" t="s">
        <v>1040</v>
      </c>
      <c r="E312" s="817" t="s">
        <v>864</v>
      </c>
      <c r="F312" s="817" t="s">
        <v>1037</v>
      </c>
      <c r="G312" s="818">
        <v>3386849</v>
      </c>
      <c r="H312" s="818"/>
      <c r="I312" s="818"/>
      <c r="J312" s="818"/>
      <c r="K312" s="818"/>
      <c r="L312" s="818"/>
      <c r="M312" s="819">
        <v>43263</v>
      </c>
      <c r="N312" s="819">
        <v>43374</v>
      </c>
      <c r="O312" s="819"/>
      <c r="P312" s="819"/>
      <c r="Q312" s="31">
        <f t="shared" si="13"/>
        <v>3</v>
      </c>
      <c r="R312" s="32">
        <f t="shared" si="14"/>
        <v>1128949.6666666667</v>
      </c>
      <c r="S312" s="147" t="s">
        <v>1038</v>
      </c>
    </row>
    <row r="313" spans="2:19" s="807" customFormat="1" ht="13.5" hidden="1" customHeight="1" x14ac:dyDescent="0.25">
      <c r="B313" s="812">
        <v>309</v>
      </c>
      <c r="C313" s="25" t="str">
        <f t="shared" si="12"/>
        <v>SSP-225-2018</v>
      </c>
      <c r="D313" s="816" t="s">
        <v>1041</v>
      </c>
      <c r="E313" s="817" t="s">
        <v>1042</v>
      </c>
      <c r="F313" s="817" t="s">
        <v>1043</v>
      </c>
      <c r="G313" s="818">
        <v>4800000</v>
      </c>
      <c r="H313" s="818"/>
      <c r="I313" s="818"/>
      <c r="J313" s="818"/>
      <c r="K313" s="818"/>
      <c r="L313" s="818"/>
      <c r="M313" s="819" t="s">
        <v>626</v>
      </c>
      <c r="N313" s="819" t="s">
        <v>626</v>
      </c>
      <c r="O313" s="819"/>
      <c r="P313" s="819"/>
      <c r="Q313" s="31" t="e">
        <f t="shared" si="13"/>
        <v>#VALUE!</v>
      </c>
      <c r="R313" s="32" t="e">
        <f t="shared" si="14"/>
        <v>#VALUE!</v>
      </c>
      <c r="S313" s="820" t="s">
        <v>1044</v>
      </c>
    </row>
    <row r="314" spans="2:19" s="807" customFormat="1" ht="13.5" hidden="1" customHeight="1" x14ac:dyDescent="0.25">
      <c r="B314" s="727">
        <v>310</v>
      </c>
      <c r="C314" s="25" t="str">
        <f t="shared" si="12"/>
        <v>SPP-313-2018</v>
      </c>
      <c r="D314" s="816" t="s">
        <v>1045</v>
      </c>
      <c r="E314" s="817" t="s">
        <v>35</v>
      </c>
      <c r="F314" s="817" t="s">
        <v>1046</v>
      </c>
      <c r="G314" s="818">
        <v>258830.7</v>
      </c>
      <c r="H314" s="818"/>
      <c r="I314" s="818"/>
      <c r="J314" s="818"/>
      <c r="K314" s="818"/>
      <c r="L314" s="818"/>
      <c r="M314" s="819">
        <v>43347</v>
      </c>
      <c r="N314" s="819">
        <v>43365</v>
      </c>
      <c r="O314" s="819"/>
      <c r="P314" s="819"/>
      <c r="Q314" s="31">
        <f t="shared" si="13"/>
        <v>0</v>
      </c>
      <c r="R314" s="32" t="e">
        <f t="shared" si="14"/>
        <v>#DIV/0!</v>
      </c>
      <c r="S314" s="820" t="s">
        <v>1047</v>
      </c>
    </row>
    <row r="315" spans="2:19" s="821" customFormat="1" ht="13.5" hidden="1" customHeight="1" x14ac:dyDescent="0.25">
      <c r="B315" s="831">
        <v>311</v>
      </c>
      <c r="C315" s="406" t="str">
        <f t="shared" si="12"/>
        <v>SOP-809-2017</v>
      </c>
      <c r="D315" s="409" t="s">
        <v>1048</v>
      </c>
      <c r="E315" s="431" t="s">
        <v>515</v>
      </c>
      <c r="F315" s="424" t="s">
        <v>1049</v>
      </c>
      <c r="G315" s="430">
        <v>154808.10999999999</v>
      </c>
      <c r="H315" s="430"/>
      <c r="I315" s="430"/>
      <c r="J315" s="430"/>
      <c r="K315" s="430"/>
      <c r="L315" s="430"/>
      <c r="M315" s="432" t="s">
        <v>513</v>
      </c>
      <c r="N315" s="432" t="s">
        <v>513</v>
      </c>
      <c r="O315" s="432"/>
      <c r="P315" s="432"/>
      <c r="Q315" s="407" t="e">
        <f t="shared" si="13"/>
        <v>#VALUE!</v>
      </c>
      <c r="R315" s="408" t="e">
        <f t="shared" si="14"/>
        <v>#VALUE!</v>
      </c>
      <c r="S315" s="433" t="s">
        <v>1050</v>
      </c>
    </row>
    <row r="316" spans="2:19" s="807" customFormat="1" ht="13.5" hidden="1" customHeight="1" x14ac:dyDescent="0.3">
      <c r="B316" s="809">
        <v>313</v>
      </c>
      <c r="C316" s="25" t="str">
        <f t="shared" si="12"/>
        <v>SSP-235-2018</v>
      </c>
      <c r="D316" s="34" t="s">
        <v>1051</v>
      </c>
      <c r="E316" s="152" t="s">
        <v>1052</v>
      </c>
      <c r="F316" s="150" t="s">
        <v>1053</v>
      </c>
      <c r="G316" s="51">
        <v>1125000</v>
      </c>
      <c r="H316" s="51"/>
      <c r="I316" s="51"/>
      <c r="J316" s="51"/>
      <c r="K316" s="51"/>
      <c r="L316" s="51"/>
      <c r="M316" s="52">
        <v>43339</v>
      </c>
      <c r="N316" s="52">
        <v>43403</v>
      </c>
      <c r="O316" s="52"/>
      <c r="P316" s="52"/>
      <c r="Q316" s="31">
        <f t="shared" si="13"/>
        <v>2</v>
      </c>
      <c r="R316" s="32">
        <f t="shared" si="14"/>
        <v>562500</v>
      </c>
      <c r="S316" s="51">
        <v>1125000</v>
      </c>
    </row>
    <row r="317" spans="2:19" s="807" customFormat="1" ht="13.5" hidden="1" customHeight="1" x14ac:dyDescent="0.3">
      <c r="B317" s="727">
        <v>314</v>
      </c>
      <c r="C317" s="25" t="str">
        <f t="shared" si="12"/>
        <v>TES-171-2018</v>
      </c>
      <c r="D317" s="34" t="s">
        <v>1054</v>
      </c>
      <c r="E317" s="153" t="s">
        <v>1055</v>
      </c>
      <c r="F317" s="161" t="s">
        <v>1056</v>
      </c>
      <c r="G317" s="157">
        <v>406000</v>
      </c>
      <c r="H317" s="157"/>
      <c r="I317" s="157"/>
      <c r="J317" s="157"/>
      <c r="K317" s="157"/>
      <c r="L317" s="157"/>
      <c r="M317" s="156">
        <v>43347</v>
      </c>
      <c r="N317" s="156">
        <v>43403</v>
      </c>
      <c r="O317" s="156"/>
      <c r="P317" s="156"/>
      <c r="Q317" s="31">
        <f t="shared" si="13"/>
        <v>1</v>
      </c>
      <c r="R317" s="32">
        <f t="shared" si="14"/>
        <v>406000</v>
      </c>
      <c r="S317" s="162" t="s">
        <v>1057</v>
      </c>
    </row>
    <row r="318" spans="2:19" s="807" customFormat="1" ht="13.5" hidden="1" customHeight="1" x14ac:dyDescent="0.3">
      <c r="B318" s="809">
        <v>315</v>
      </c>
      <c r="C318" s="25" t="str">
        <f t="shared" si="12"/>
        <v>SAD-483-2018</v>
      </c>
      <c r="D318" s="34" t="s">
        <v>1058</v>
      </c>
      <c r="E318" s="153" t="s">
        <v>658</v>
      </c>
      <c r="F318" s="154" t="s">
        <v>1059</v>
      </c>
      <c r="G318" s="328">
        <v>43200000</v>
      </c>
      <c r="H318" s="328"/>
      <c r="I318" s="328"/>
      <c r="J318" s="328"/>
      <c r="K318" s="328"/>
      <c r="L318" s="328"/>
      <c r="M318" s="366" t="s">
        <v>321</v>
      </c>
      <c r="N318" s="366" t="s">
        <v>14</v>
      </c>
      <c r="O318" s="366"/>
      <c r="P318" s="366"/>
      <c r="Q318" s="31" t="e">
        <f t="shared" si="13"/>
        <v>#VALUE!</v>
      </c>
      <c r="R318" s="32" t="e">
        <f t="shared" si="14"/>
        <v>#VALUE!</v>
      </c>
      <c r="S318" s="160" t="s">
        <v>1060</v>
      </c>
    </row>
    <row r="319" spans="2:19" s="807" customFormat="1" ht="13.5" hidden="1" customHeight="1" x14ac:dyDescent="0.3">
      <c r="B319" s="727">
        <v>316</v>
      </c>
      <c r="C319" s="25" t="str">
        <f t="shared" si="12"/>
        <v>SAD-450-2017</v>
      </c>
      <c r="D319" s="34" t="s">
        <v>1061</v>
      </c>
      <c r="E319" s="153" t="s">
        <v>1062</v>
      </c>
      <c r="F319" s="154" t="s">
        <v>2538</v>
      </c>
      <c r="G319" s="157">
        <v>1080932.03</v>
      </c>
      <c r="H319" s="157"/>
      <c r="I319" s="157"/>
      <c r="J319" s="157"/>
      <c r="K319" s="157"/>
      <c r="L319" s="157"/>
      <c r="M319" s="159">
        <v>42947</v>
      </c>
      <c r="N319" s="159">
        <v>43373</v>
      </c>
      <c r="O319" s="159"/>
      <c r="P319" s="159"/>
      <c r="Q319" s="31">
        <f t="shared" si="13"/>
        <v>13</v>
      </c>
      <c r="R319" s="32">
        <f t="shared" si="14"/>
        <v>83148.6176923077</v>
      </c>
      <c r="S319" s="160" t="s">
        <v>1063</v>
      </c>
    </row>
    <row r="320" spans="2:19" s="807" customFormat="1" ht="13.5" hidden="1" customHeight="1" x14ac:dyDescent="0.3">
      <c r="B320" s="727">
        <v>317</v>
      </c>
      <c r="C320" s="25" t="str">
        <f t="shared" si="12"/>
        <v>SAD-486-2018</v>
      </c>
      <c r="D320" s="34" t="s">
        <v>1064</v>
      </c>
      <c r="E320" s="153" t="s">
        <v>56</v>
      </c>
      <c r="F320" s="154" t="s">
        <v>1065</v>
      </c>
      <c r="G320" s="155">
        <v>46800000</v>
      </c>
      <c r="H320" s="155"/>
      <c r="I320" s="155"/>
      <c r="J320" s="155"/>
      <c r="K320" s="155"/>
      <c r="L320" s="155"/>
      <c r="M320" s="163" t="s">
        <v>14</v>
      </c>
      <c r="N320" s="163" t="s">
        <v>14</v>
      </c>
      <c r="O320" s="163"/>
      <c r="P320" s="163"/>
      <c r="Q320" s="31" t="e">
        <f t="shared" si="13"/>
        <v>#VALUE!</v>
      </c>
      <c r="R320" s="32" t="e">
        <f t="shared" si="14"/>
        <v>#VALUE!</v>
      </c>
      <c r="S320" s="160" t="s">
        <v>1066</v>
      </c>
    </row>
    <row r="321" spans="2:19" s="807" customFormat="1" ht="13.5" hidden="1" customHeight="1" x14ac:dyDescent="0.3">
      <c r="B321" s="809">
        <v>318</v>
      </c>
      <c r="C321" s="25" t="str">
        <f t="shared" si="12"/>
        <v>TES-145-2017</v>
      </c>
      <c r="D321" s="34" t="s">
        <v>1067</v>
      </c>
      <c r="E321" s="153" t="s">
        <v>1068</v>
      </c>
      <c r="F321" s="154" t="s">
        <v>1069</v>
      </c>
      <c r="G321" s="155">
        <v>41871277.869999997</v>
      </c>
      <c r="H321" s="155"/>
      <c r="I321" s="155"/>
      <c r="J321" s="155"/>
      <c r="K321" s="155"/>
      <c r="L321" s="155"/>
      <c r="M321" s="163" t="s">
        <v>14</v>
      </c>
      <c r="N321" s="163" t="s">
        <v>14</v>
      </c>
      <c r="O321" s="163"/>
      <c r="P321" s="163"/>
      <c r="Q321" s="31" t="e">
        <f t="shared" si="13"/>
        <v>#VALUE!</v>
      </c>
      <c r="R321" s="32" t="e">
        <f t="shared" si="14"/>
        <v>#VALUE!</v>
      </c>
      <c r="S321" s="157">
        <v>41871277.869999997</v>
      </c>
    </row>
    <row r="322" spans="2:19" s="807" customFormat="1" ht="13.5" hidden="1" customHeight="1" x14ac:dyDescent="0.3">
      <c r="B322" s="727">
        <v>319</v>
      </c>
      <c r="C322" s="25" t="str">
        <f t="shared" si="12"/>
        <v>SPP-296-2017</v>
      </c>
      <c r="D322" s="34" t="s">
        <v>1070</v>
      </c>
      <c r="E322" s="153" t="s">
        <v>1071</v>
      </c>
      <c r="F322" s="367" t="s">
        <v>1072</v>
      </c>
      <c r="G322" s="158" t="s">
        <v>14</v>
      </c>
      <c r="H322" s="158"/>
      <c r="I322" s="158"/>
      <c r="J322" s="158"/>
      <c r="K322" s="158"/>
      <c r="L322" s="158"/>
      <c r="M322" s="163" t="s">
        <v>14</v>
      </c>
      <c r="N322" s="163" t="s">
        <v>321</v>
      </c>
      <c r="O322" s="163"/>
      <c r="P322" s="163"/>
      <c r="Q322" s="31" t="e">
        <f t="shared" si="13"/>
        <v>#VALUE!</v>
      </c>
      <c r="R322" s="32" t="e">
        <f t="shared" si="14"/>
        <v>#VALUE!</v>
      </c>
      <c r="S322" s="160" t="s">
        <v>14</v>
      </c>
    </row>
    <row r="323" spans="2:19" s="807" customFormat="1" ht="13.5" hidden="1" customHeight="1" x14ac:dyDescent="0.3">
      <c r="B323" s="809">
        <v>320</v>
      </c>
      <c r="C323" s="25" t="str">
        <f t="shared" si="12"/>
        <v>SDH-516-2018</v>
      </c>
      <c r="D323" s="34" t="s">
        <v>1073</v>
      </c>
      <c r="E323" s="153" t="s">
        <v>1074</v>
      </c>
      <c r="F323" s="367" t="s">
        <v>1075</v>
      </c>
      <c r="G323" s="368">
        <v>500000</v>
      </c>
      <c r="H323" s="368"/>
      <c r="I323" s="368"/>
      <c r="J323" s="368"/>
      <c r="K323" s="368"/>
      <c r="L323" s="368"/>
      <c r="M323" s="156">
        <v>43364</v>
      </c>
      <c r="N323" s="163" t="s">
        <v>1076</v>
      </c>
      <c r="O323" s="163"/>
      <c r="P323" s="163"/>
      <c r="Q323" s="31" t="e">
        <f t="shared" si="13"/>
        <v>#VALUE!</v>
      </c>
      <c r="R323" s="32" t="e">
        <f t="shared" si="14"/>
        <v>#VALUE!</v>
      </c>
      <c r="S323" s="369">
        <v>500000</v>
      </c>
    </row>
    <row r="324" spans="2:19" s="807" customFormat="1" ht="13.5" hidden="1" customHeight="1" x14ac:dyDescent="0.3">
      <c r="B324" s="812">
        <v>321</v>
      </c>
      <c r="C324" s="25" t="str">
        <f t="shared" si="12"/>
        <v>SSP-189-2017</v>
      </c>
      <c r="D324" s="34" t="s">
        <v>1077</v>
      </c>
      <c r="E324" s="153" t="s">
        <v>1078</v>
      </c>
      <c r="F324" s="154" t="s">
        <v>1079</v>
      </c>
      <c r="G324" s="158" t="s">
        <v>14</v>
      </c>
      <c r="H324" s="158"/>
      <c r="I324" s="158"/>
      <c r="J324" s="158"/>
      <c r="K324" s="158"/>
      <c r="L324" s="158"/>
      <c r="M324" s="163" t="s">
        <v>14</v>
      </c>
      <c r="N324" s="163" t="s">
        <v>321</v>
      </c>
      <c r="O324" s="163"/>
      <c r="P324" s="163"/>
      <c r="Q324" s="31" t="e">
        <f t="shared" si="13"/>
        <v>#VALUE!</v>
      </c>
      <c r="R324" s="32" t="e">
        <f t="shared" si="14"/>
        <v>#VALUE!</v>
      </c>
      <c r="S324" s="160" t="s">
        <v>14</v>
      </c>
    </row>
    <row r="325" spans="2:19" s="623" customFormat="1" ht="13.5" hidden="1" customHeight="1" x14ac:dyDescent="0.3">
      <c r="B325" s="676">
        <v>322</v>
      </c>
      <c r="C325" s="1" t="str">
        <f t="shared" ref="C325:C388" si="15">MID(D325,1,12)</f>
        <v>SSP-189-2017</v>
      </c>
      <c r="D325" s="2" t="s">
        <v>1080</v>
      </c>
      <c r="E325" s="699" t="s">
        <v>1078</v>
      </c>
      <c r="F325" s="700" t="s">
        <v>1081</v>
      </c>
      <c r="G325" s="701" t="s">
        <v>14</v>
      </c>
      <c r="H325" s="701"/>
      <c r="I325" s="701">
        <v>339010</v>
      </c>
      <c r="J325" s="701">
        <v>110001</v>
      </c>
      <c r="K325" s="701" t="s">
        <v>3525</v>
      </c>
      <c r="L325" s="701"/>
      <c r="M325" s="702">
        <v>42786</v>
      </c>
      <c r="N325" s="702">
        <v>46438</v>
      </c>
      <c r="O325" s="703" t="s">
        <v>3108</v>
      </c>
      <c r="P325" s="710">
        <f>R325*12</f>
        <v>154248000</v>
      </c>
      <c r="Q325" s="13">
        <v>12</v>
      </c>
      <c r="R325" s="14">
        <v>12854000</v>
      </c>
      <c r="S325" s="701" t="s">
        <v>14</v>
      </c>
    </row>
    <row r="326" spans="2:19" s="807" customFormat="1" ht="13.5" hidden="1" customHeight="1" x14ac:dyDescent="0.3">
      <c r="B326" s="809">
        <v>323</v>
      </c>
      <c r="C326" s="25" t="str">
        <f t="shared" si="15"/>
        <v>SDH-517-2018</v>
      </c>
      <c r="D326" s="34" t="s">
        <v>1082</v>
      </c>
      <c r="E326" s="153" t="s">
        <v>1083</v>
      </c>
      <c r="F326" s="154" t="s">
        <v>1084</v>
      </c>
      <c r="G326" s="328">
        <v>9650000</v>
      </c>
      <c r="H326" s="328"/>
      <c r="I326" s="328"/>
      <c r="J326" s="328"/>
      <c r="K326" s="328"/>
      <c r="L326" s="328"/>
      <c r="M326" s="159">
        <v>43101</v>
      </c>
      <c r="N326" s="159">
        <v>43465</v>
      </c>
      <c r="O326" s="159"/>
      <c r="P326" s="159"/>
      <c r="Q326" s="31">
        <f t="shared" ref="Q326:Q389" si="16">DATEDIF(M326,N326,"m")</f>
        <v>11</v>
      </c>
      <c r="R326" s="32">
        <f t="shared" ref="R326:R389" si="17">G326/Q326</f>
        <v>877272.72727272729</v>
      </c>
      <c r="S326" s="328">
        <v>9650000</v>
      </c>
    </row>
    <row r="327" spans="2:19" s="807" customFormat="1" ht="13.5" hidden="1" customHeight="1" x14ac:dyDescent="0.3">
      <c r="B327" s="727">
        <v>324</v>
      </c>
      <c r="C327" s="25" t="str">
        <f t="shared" si="15"/>
        <v>TES-154-2018</v>
      </c>
      <c r="D327" s="34" t="s">
        <v>1085</v>
      </c>
      <c r="E327" s="153" t="s">
        <v>103</v>
      </c>
      <c r="F327" s="161" t="s">
        <v>1086</v>
      </c>
      <c r="G327" s="162" t="s">
        <v>14</v>
      </c>
      <c r="H327" s="162"/>
      <c r="I327" s="162"/>
      <c r="J327" s="162"/>
      <c r="K327" s="162"/>
      <c r="L327" s="162"/>
      <c r="M327" s="159">
        <v>43101</v>
      </c>
      <c r="N327" s="159">
        <v>43465</v>
      </c>
      <c r="O327" s="159"/>
      <c r="P327" s="159"/>
      <c r="Q327" s="31">
        <f t="shared" si="16"/>
        <v>11</v>
      </c>
      <c r="R327" s="32" t="e">
        <f t="shared" si="17"/>
        <v>#VALUE!</v>
      </c>
      <c r="S327" s="164" t="s">
        <v>14</v>
      </c>
    </row>
    <row r="328" spans="2:19" s="807" customFormat="1" ht="13.5" hidden="1" customHeight="1" x14ac:dyDescent="0.3">
      <c r="B328" s="809">
        <v>325</v>
      </c>
      <c r="C328" s="25" t="str">
        <f t="shared" si="15"/>
        <v>SAD-444-2017</v>
      </c>
      <c r="D328" s="34" t="s">
        <v>1087</v>
      </c>
      <c r="E328" s="153" t="s">
        <v>658</v>
      </c>
      <c r="F328" s="154" t="s">
        <v>1088</v>
      </c>
      <c r="G328" s="370">
        <v>9630936.3599999994</v>
      </c>
      <c r="H328" s="370"/>
      <c r="I328" s="370"/>
      <c r="J328" s="370"/>
      <c r="K328" s="370"/>
      <c r="L328" s="370"/>
      <c r="M328" s="163" t="s">
        <v>14</v>
      </c>
      <c r="N328" s="163" t="s">
        <v>14</v>
      </c>
      <c r="O328" s="163"/>
      <c r="P328" s="163"/>
      <c r="Q328" s="31" t="e">
        <f t="shared" si="16"/>
        <v>#VALUE!</v>
      </c>
      <c r="R328" s="32" t="e">
        <f t="shared" si="17"/>
        <v>#VALUE!</v>
      </c>
      <c r="S328" s="157">
        <v>9630936.3599999994</v>
      </c>
    </row>
    <row r="329" spans="2:19" s="807" customFormat="1" ht="13.5" hidden="1" customHeight="1" x14ac:dyDescent="0.3">
      <c r="B329" s="727">
        <v>326</v>
      </c>
      <c r="C329" s="25" t="str">
        <f t="shared" si="15"/>
        <v>SPP-314-2018</v>
      </c>
      <c r="D329" s="34" t="s">
        <v>1089</v>
      </c>
      <c r="E329" s="153" t="s">
        <v>1090</v>
      </c>
      <c r="F329" s="154" t="s">
        <v>1091</v>
      </c>
      <c r="G329" s="157">
        <v>1128865.6000000001</v>
      </c>
      <c r="H329" s="157"/>
      <c r="I329" s="157"/>
      <c r="J329" s="157"/>
      <c r="K329" s="157"/>
      <c r="L329" s="157"/>
      <c r="M329" s="159">
        <v>43350</v>
      </c>
      <c r="N329" s="163" t="s">
        <v>1092</v>
      </c>
      <c r="O329" s="163"/>
      <c r="P329" s="163"/>
      <c r="Q329" s="31" t="e">
        <f t="shared" si="16"/>
        <v>#VALUE!</v>
      </c>
      <c r="R329" s="32" t="e">
        <f t="shared" si="17"/>
        <v>#VALUE!</v>
      </c>
      <c r="S329" s="157">
        <v>1128865.6000000001</v>
      </c>
    </row>
    <row r="330" spans="2:19" s="807" customFormat="1" ht="13.5" hidden="1" customHeight="1" x14ac:dyDescent="0.3">
      <c r="B330" s="809">
        <v>327</v>
      </c>
      <c r="C330" s="25" t="str">
        <f t="shared" si="15"/>
        <v>SRA-069-2018</v>
      </c>
      <c r="D330" s="34" t="s">
        <v>1093</v>
      </c>
      <c r="E330" s="153" t="s">
        <v>271</v>
      </c>
      <c r="F330" s="161" t="s">
        <v>1086</v>
      </c>
      <c r="G330" s="162" t="s">
        <v>14</v>
      </c>
      <c r="H330" s="162"/>
      <c r="I330" s="162"/>
      <c r="J330" s="162"/>
      <c r="K330" s="162"/>
      <c r="L330" s="162"/>
      <c r="M330" s="159">
        <v>43101</v>
      </c>
      <c r="N330" s="159">
        <v>43465</v>
      </c>
      <c r="O330" s="159"/>
      <c r="P330" s="159"/>
      <c r="Q330" s="31">
        <f t="shared" si="16"/>
        <v>11</v>
      </c>
      <c r="R330" s="32" t="e">
        <f t="shared" si="17"/>
        <v>#VALUE!</v>
      </c>
      <c r="S330" s="164" t="s">
        <v>14</v>
      </c>
    </row>
    <row r="331" spans="2:19" s="807" customFormat="1" ht="13.5" hidden="1" customHeight="1" x14ac:dyDescent="0.3">
      <c r="B331" s="727">
        <v>328</v>
      </c>
      <c r="C331" s="25" t="str">
        <f t="shared" si="15"/>
        <v>SDH-510-2018</v>
      </c>
      <c r="D331" s="34" t="s">
        <v>1094</v>
      </c>
      <c r="E331" s="153" t="s">
        <v>165</v>
      </c>
      <c r="F331" s="161" t="s">
        <v>1086</v>
      </c>
      <c r="G331" s="162" t="s">
        <v>14</v>
      </c>
      <c r="H331" s="162"/>
      <c r="I331" s="162"/>
      <c r="J331" s="162"/>
      <c r="K331" s="162"/>
      <c r="L331" s="162"/>
      <c r="M331" s="159">
        <v>43101</v>
      </c>
      <c r="N331" s="159">
        <v>43465</v>
      </c>
      <c r="O331" s="159"/>
      <c r="P331" s="159"/>
      <c r="Q331" s="31">
        <f t="shared" si="16"/>
        <v>11</v>
      </c>
      <c r="R331" s="32" t="e">
        <f t="shared" si="17"/>
        <v>#VALUE!</v>
      </c>
      <c r="S331" s="164" t="s">
        <v>14</v>
      </c>
    </row>
    <row r="332" spans="2:19" s="807" customFormat="1" ht="13.5" hidden="1" customHeight="1" x14ac:dyDescent="0.3">
      <c r="B332" s="727">
        <v>329</v>
      </c>
      <c r="C332" s="25" t="str">
        <f t="shared" si="15"/>
        <v>SDH-509-2018</v>
      </c>
      <c r="D332" s="34" t="s">
        <v>1095</v>
      </c>
      <c r="E332" s="153" t="s">
        <v>161</v>
      </c>
      <c r="F332" s="161" t="s">
        <v>1086</v>
      </c>
      <c r="G332" s="162" t="s">
        <v>14</v>
      </c>
      <c r="H332" s="162"/>
      <c r="I332" s="162"/>
      <c r="J332" s="162"/>
      <c r="K332" s="162"/>
      <c r="L332" s="162"/>
      <c r="M332" s="159">
        <v>43101</v>
      </c>
      <c r="N332" s="159">
        <v>43465</v>
      </c>
      <c r="O332" s="159"/>
      <c r="P332" s="159"/>
      <c r="Q332" s="31">
        <f t="shared" si="16"/>
        <v>11</v>
      </c>
      <c r="R332" s="32" t="e">
        <f t="shared" si="17"/>
        <v>#VALUE!</v>
      </c>
      <c r="S332" s="164" t="s">
        <v>14</v>
      </c>
    </row>
    <row r="333" spans="2:19" s="807" customFormat="1" ht="13.5" hidden="1" customHeight="1" x14ac:dyDescent="0.3">
      <c r="B333" s="809">
        <v>330</v>
      </c>
      <c r="C333" s="25" t="str">
        <f t="shared" si="15"/>
        <v>SDH-507-2018</v>
      </c>
      <c r="D333" s="34" t="s">
        <v>1096</v>
      </c>
      <c r="E333" s="153" t="s">
        <v>134</v>
      </c>
      <c r="F333" s="161" t="s">
        <v>1086</v>
      </c>
      <c r="G333" s="162" t="s">
        <v>14</v>
      </c>
      <c r="H333" s="162"/>
      <c r="I333" s="162"/>
      <c r="J333" s="162"/>
      <c r="K333" s="162"/>
      <c r="L333" s="162"/>
      <c r="M333" s="159">
        <v>43101</v>
      </c>
      <c r="N333" s="159">
        <v>43465</v>
      </c>
      <c r="O333" s="159"/>
      <c r="P333" s="159"/>
      <c r="Q333" s="31">
        <f t="shared" si="16"/>
        <v>11</v>
      </c>
      <c r="R333" s="32" t="e">
        <f t="shared" si="17"/>
        <v>#VALUE!</v>
      </c>
      <c r="S333" s="164" t="s">
        <v>14</v>
      </c>
    </row>
    <row r="334" spans="2:19" s="821" customFormat="1" ht="13.5" hidden="1" customHeight="1" x14ac:dyDescent="0.3">
      <c r="B334" s="405">
        <v>331</v>
      </c>
      <c r="C334" s="406" t="str">
        <f t="shared" si="15"/>
        <v>SOP-866-2018</v>
      </c>
      <c r="D334" s="409" t="s">
        <v>1097</v>
      </c>
      <c r="E334" s="434" t="s">
        <v>1098</v>
      </c>
      <c r="F334" s="435" t="s">
        <v>1099</v>
      </c>
      <c r="G334" s="436">
        <v>1921850.67</v>
      </c>
      <c r="H334" s="436"/>
      <c r="I334" s="436"/>
      <c r="J334" s="436"/>
      <c r="K334" s="436"/>
      <c r="L334" s="436"/>
      <c r="M334" s="437">
        <v>43402</v>
      </c>
      <c r="N334" s="437">
        <v>43491</v>
      </c>
      <c r="O334" s="437"/>
      <c r="P334" s="437"/>
      <c r="Q334" s="407">
        <f t="shared" si="16"/>
        <v>2</v>
      </c>
      <c r="R334" s="408">
        <f t="shared" si="17"/>
        <v>960925.33499999996</v>
      </c>
      <c r="S334" s="438">
        <v>1921850.67</v>
      </c>
    </row>
    <row r="335" spans="2:19" s="821" customFormat="1" ht="13.5" hidden="1" customHeight="1" x14ac:dyDescent="0.3">
      <c r="B335" s="831">
        <v>332</v>
      </c>
      <c r="C335" s="406" t="str">
        <f t="shared" si="15"/>
        <v>SOP-867-2018</v>
      </c>
      <c r="D335" s="409" t="s">
        <v>1100</v>
      </c>
      <c r="E335" s="434" t="s">
        <v>1101</v>
      </c>
      <c r="F335" s="435" t="s">
        <v>1102</v>
      </c>
      <c r="G335" s="436">
        <v>2665926.2000000002</v>
      </c>
      <c r="H335" s="436"/>
      <c r="I335" s="436"/>
      <c r="J335" s="436"/>
      <c r="K335" s="436"/>
      <c r="L335" s="436"/>
      <c r="M335" s="437">
        <v>43402</v>
      </c>
      <c r="N335" s="437">
        <v>43126</v>
      </c>
      <c r="O335" s="437"/>
      <c r="P335" s="437"/>
      <c r="Q335" s="407" t="e">
        <f t="shared" si="16"/>
        <v>#NUM!</v>
      </c>
      <c r="R335" s="408" t="e">
        <f t="shared" si="17"/>
        <v>#NUM!</v>
      </c>
      <c r="S335" s="438">
        <v>2665926.2000000002</v>
      </c>
    </row>
    <row r="336" spans="2:19" s="821" customFormat="1" ht="13.5" hidden="1" customHeight="1" x14ac:dyDescent="0.3">
      <c r="B336" s="823">
        <v>333</v>
      </c>
      <c r="C336" s="406" t="str">
        <f t="shared" si="15"/>
        <v>SOP-868-2018</v>
      </c>
      <c r="D336" s="409" t="s">
        <v>1103</v>
      </c>
      <c r="E336" s="434" t="s">
        <v>688</v>
      </c>
      <c r="F336" s="435" t="s">
        <v>1104</v>
      </c>
      <c r="G336" s="439" t="s">
        <v>1105</v>
      </c>
      <c r="H336" s="439"/>
      <c r="I336" s="439"/>
      <c r="J336" s="439"/>
      <c r="K336" s="439"/>
      <c r="L336" s="439"/>
      <c r="M336" s="440">
        <v>43402</v>
      </c>
      <c r="N336" s="437">
        <v>43421</v>
      </c>
      <c r="O336" s="437"/>
      <c r="P336" s="437"/>
      <c r="Q336" s="407">
        <f t="shared" si="16"/>
        <v>0</v>
      </c>
      <c r="R336" s="408" t="e">
        <f t="shared" si="17"/>
        <v>#VALUE!</v>
      </c>
      <c r="S336" s="441" t="s">
        <v>1105</v>
      </c>
    </row>
    <row r="337" spans="2:19" s="821" customFormat="1" ht="13.5" hidden="1" customHeight="1" x14ac:dyDescent="0.3">
      <c r="B337" s="405">
        <v>334</v>
      </c>
      <c r="C337" s="406" t="str">
        <f t="shared" si="15"/>
        <v>SOP-869-2018</v>
      </c>
      <c r="D337" s="409" t="s">
        <v>1106</v>
      </c>
      <c r="E337" s="434" t="s">
        <v>1107</v>
      </c>
      <c r="F337" s="435" t="s">
        <v>1108</v>
      </c>
      <c r="G337" s="436">
        <v>4889967.51</v>
      </c>
      <c r="H337" s="436"/>
      <c r="I337" s="436"/>
      <c r="J337" s="436"/>
      <c r="K337" s="436"/>
      <c r="L337" s="436"/>
      <c r="M337" s="437">
        <v>43402</v>
      </c>
      <c r="N337" s="437">
        <v>43511</v>
      </c>
      <c r="O337" s="437"/>
      <c r="P337" s="437"/>
      <c r="Q337" s="407">
        <f t="shared" si="16"/>
        <v>3</v>
      </c>
      <c r="R337" s="408">
        <f t="shared" si="17"/>
        <v>1629989.17</v>
      </c>
      <c r="S337" s="438">
        <v>4889967.51</v>
      </c>
    </row>
    <row r="338" spans="2:19" s="821" customFormat="1" ht="13.5" hidden="1" customHeight="1" x14ac:dyDescent="0.3">
      <c r="B338" s="831">
        <v>335</v>
      </c>
      <c r="C338" s="406" t="str">
        <f t="shared" si="15"/>
        <v>SOP-870-2018</v>
      </c>
      <c r="D338" s="409" t="s">
        <v>1109</v>
      </c>
      <c r="E338" s="442" t="s">
        <v>226</v>
      </c>
      <c r="F338" s="435" t="s">
        <v>1110</v>
      </c>
      <c r="G338" s="436">
        <v>10757073.949999999</v>
      </c>
      <c r="H338" s="436"/>
      <c r="I338" s="436"/>
      <c r="J338" s="436"/>
      <c r="K338" s="436"/>
      <c r="L338" s="436"/>
      <c r="M338" s="440">
        <v>43402</v>
      </c>
      <c r="N338" s="440">
        <v>43511</v>
      </c>
      <c r="O338" s="440"/>
      <c r="P338" s="440"/>
      <c r="Q338" s="407">
        <f t="shared" si="16"/>
        <v>3</v>
      </c>
      <c r="R338" s="408">
        <f t="shared" si="17"/>
        <v>3585691.3166666664</v>
      </c>
      <c r="S338" s="438">
        <v>10757073.949999999</v>
      </c>
    </row>
    <row r="339" spans="2:19" s="821" customFormat="1" ht="13.5" hidden="1" customHeight="1" x14ac:dyDescent="0.3">
      <c r="B339" s="405">
        <v>336</v>
      </c>
      <c r="C339" s="406" t="str">
        <f t="shared" si="15"/>
        <v>SOP-871-2018</v>
      </c>
      <c r="D339" s="409" t="s">
        <v>1111</v>
      </c>
      <c r="E339" s="434" t="s">
        <v>1112</v>
      </c>
      <c r="F339" s="435" t="s">
        <v>1113</v>
      </c>
      <c r="G339" s="438">
        <v>5349079.01</v>
      </c>
      <c r="H339" s="438"/>
      <c r="I339" s="438"/>
      <c r="J339" s="438"/>
      <c r="K339" s="438"/>
      <c r="L339" s="438"/>
      <c r="M339" s="437">
        <v>43402</v>
      </c>
      <c r="N339" s="437">
        <v>43511</v>
      </c>
      <c r="O339" s="437"/>
      <c r="P339" s="437"/>
      <c r="Q339" s="407">
        <f t="shared" si="16"/>
        <v>3</v>
      </c>
      <c r="R339" s="408">
        <f t="shared" si="17"/>
        <v>1783026.3366666667</v>
      </c>
      <c r="S339" s="438">
        <v>5349079.01</v>
      </c>
    </row>
    <row r="340" spans="2:19" s="821" customFormat="1" ht="13.5" hidden="1" customHeight="1" x14ac:dyDescent="0.3">
      <c r="B340" s="831">
        <v>337</v>
      </c>
      <c r="C340" s="406" t="str">
        <f t="shared" si="15"/>
        <v>SOP-872-2018</v>
      </c>
      <c r="D340" s="409" t="s">
        <v>1114</v>
      </c>
      <c r="E340" s="434" t="s">
        <v>1115</v>
      </c>
      <c r="F340" s="435" t="s">
        <v>1116</v>
      </c>
      <c r="G340" s="436">
        <v>6786100.4199999999</v>
      </c>
      <c r="H340" s="436"/>
      <c r="I340" s="436"/>
      <c r="J340" s="436"/>
      <c r="K340" s="436"/>
      <c r="L340" s="436"/>
      <c r="M340" s="437">
        <v>43402</v>
      </c>
      <c r="N340" s="437">
        <v>43511</v>
      </c>
      <c r="O340" s="437"/>
      <c r="P340" s="437"/>
      <c r="Q340" s="407">
        <f t="shared" si="16"/>
        <v>3</v>
      </c>
      <c r="R340" s="408">
        <f t="shared" si="17"/>
        <v>2262033.4733333332</v>
      </c>
      <c r="S340" s="438">
        <v>6786100.4199999999</v>
      </c>
    </row>
    <row r="341" spans="2:19" s="821" customFormat="1" ht="13.5" hidden="1" customHeight="1" x14ac:dyDescent="0.3">
      <c r="B341" s="405">
        <v>338</v>
      </c>
      <c r="C341" s="406" t="str">
        <f t="shared" si="15"/>
        <v>SOP-873-2018</v>
      </c>
      <c r="D341" s="409" t="s">
        <v>1117</v>
      </c>
      <c r="E341" s="434" t="s">
        <v>194</v>
      </c>
      <c r="F341" s="435" t="s">
        <v>1118</v>
      </c>
      <c r="G341" s="439" t="s">
        <v>1119</v>
      </c>
      <c r="H341" s="439"/>
      <c r="I341" s="439"/>
      <c r="J341" s="439"/>
      <c r="K341" s="439"/>
      <c r="L341" s="439"/>
      <c r="M341" s="437">
        <v>43402</v>
      </c>
      <c r="N341" s="437">
        <v>43465</v>
      </c>
      <c r="O341" s="437"/>
      <c r="P341" s="437"/>
      <c r="Q341" s="407">
        <f t="shared" si="16"/>
        <v>2</v>
      </c>
      <c r="R341" s="408" t="e">
        <f t="shared" si="17"/>
        <v>#VALUE!</v>
      </c>
      <c r="S341" s="441" t="s">
        <v>1119</v>
      </c>
    </row>
    <row r="342" spans="2:19" s="821" customFormat="1" ht="13.5" hidden="1" customHeight="1" x14ac:dyDescent="0.3">
      <c r="B342" s="831">
        <v>339</v>
      </c>
      <c r="C342" s="406" t="str">
        <f t="shared" si="15"/>
        <v>SOP-874-2018</v>
      </c>
      <c r="D342" s="409" t="s">
        <v>1120</v>
      </c>
      <c r="E342" s="434" t="s">
        <v>925</v>
      </c>
      <c r="F342" s="435" t="s">
        <v>1121</v>
      </c>
      <c r="G342" s="436">
        <v>49029660.960000001</v>
      </c>
      <c r="H342" s="436"/>
      <c r="I342" s="436"/>
      <c r="J342" s="436"/>
      <c r="K342" s="436"/>
      <c r="L342" s="436"/>
      <c r="M342" s="440">
        <v>43402</v>
      </c>
      <c r="N342" s="437">
        <v>43465</v>
      </c>
      <c r="O342" s="437"/>
      <c r="P342" s="437"/>
      <c r="Q342" s="407">
        <f t="shared" si="16"/>
        <v>2</v>
      </c>
      <c r="R342" s="408">
        <f t="shared" si="17"/>
        <v>24514830.48</v>
      </c>
      <c r="S342" s="438">
        <v>49029660.960000001</v>
      </c>
    </row>
    <row r="343" spans="2:19" s="821" customFormat="1" ht="13.5" hidden="1" customHeight="1" x14ac:dyDescent="0.3">
      <c r="B343" s="405">
        <v>340</v>
      </c>
      <c r="C343" s="406" t="str">
        <f t="shared" si="15"/>
        <v>SOP-875-2018</v>
      </c>
      <c r="D343" s="409" t="s">
        <v>1122</v>
      </c>
      <c r="E343" s="434" t="s">
        <v>1123</v>
      </c>
      <c r="F343" s="435" t="s">
        <v>1124</v>
      </c>
      <c r="G343" s="436">
        <v>2543527.71</v>
      </c>
      <c r="H343" s="436"/>
      <c r="I343" s="436"/>
      <c r="J343" s="436"/>
      <c r="K343" s="436"/>
      <c r="L343" s="436"/>
      <c r="M343" s="437">
        <v>43395</v>
      </c>
      <c r="N343" s="437">
        <v>43465</v>
      </c>
      <c r="O343" s="437"/>
      <c r="P343" s="437"/>
      <c r="Q343" s="407">
        <f t="shared" si="16"/>
        <v>2</v>
      </c>
      <c r="R343" s="408">
        <f t="shared" si="17"/>
        <v>1271763.855</v>
      </c>
      <c r="S343" s="438">
        <v>2543527.71</v>
      </c>
    </row>
    <row r="344" spans="2:19" s="821" customFormat="1" ht="13.5" hidden="1" customHeight="1" x14ac:dyDescent="0.3">
      <c r="B344" s="405">
        <v>341</v>
      </c>
      <c r="C344" s="406" t="str">
        <f t="shared" si="15"/>
        <v>SOP-876-2018</v>
      </c>
      <c r="D344" s="409" t="s">
        <v>1125</v>
      </c>
      <c r="E344" s="434" t="s">
        <v>1123</v>
      </c>
      <c r="F344" s="443" t="s">
        <v>1126</v>
      </c>
      <c r="G344" s="441" t="s">
        <v>1127</v>
      </c>
      <c r="H344" s="441"/>
      <c r="I344" s="441"/>
      <c r="J344" s="441"/>
      <c r="K344" s="441"/>
      <c r="L344" s="441"/>
      <c r="M344" s="440">
        <v>43395</v>
      </c>
      <c r="N344" s="440">
        <v>43465</v>
      </c>
      <c r="O344" s="440"/>
      <c r="P344" s="440"/>
      <c r="Q344" s="407">
        <f t="shared" si="16"/>
        <v>2</v>
      </c>
      <c r="R344" s="408" t="e">
        <f t="shared" si="17"/>
        <v>#VALUE!</v>
      </c>
      <c r="S344" s="441" t="s">
        <v>1127</v>
      </c>
    </row>
    <row r="345" spans="2:19" s="821" customFormat="1" ht="13.5" hidden="1" customHeight="1" x14ac:dyDescent="0.3">
      <c r="B345" s="831">
        <v>342</v>
      </c>
      <c r="C345" s="406" t="str">
        <f t="shared" si="15"/>
        <v>SOP-877-2018</v>
      </c>
      <c r="D345" s="409" t="s">
        <v>1128</v>
      </c>
      <c r="E345" s="434" t="s">
        <v>1123</v>
      </c>
      <c r="F345" s="443" t="s">
        <v>1129</v>
      </c>
      <c r="G345" s="441" t="s">
        <v>1130</v>
      </c>
      <c r="H345" s="441"/>
      <c r="I345" s="441"/>
      <c r="J345" s="441"/>
      <c r="K345" s="441"/>
      <c r="L345" s="441"/>
      <c r="M345" s="440">
        <v>43395</v>
      </c>
      <c r="N345" s="440">
        <v>43465</v>
      </c>
      <c r="O345" s="440"/>
      <c r="P345" s="440"/>
      <c r="Q345" s="407">
        <f t="shared" si="16"/>
        <v>2</v>
      </c>
      <c r="R345" s="408" t="e">
        <f t="shared" si="17"/>
        <v>#VALUE!</v>
      </c>
      <c r="S345" s="441" t="s">
        <v>1130</v>
      </c>
    </row>
    <row r="346" spans="2:19" s="821" customFormat="1" ht="13.5" hidden="1" customHeight="1" x14ac:dyDescent="0.3">
      <c r="B346" s="405">
        <v>343</v>
      </c>
      <c r="C346" s="406" t="str">
        <f t="shared" si="15"/>
        <v>SOP-878-2018</v>
      </c>
      <c r="D346" s="409" t="s">
        <v>1131</v>
      </c>
      <c r="E346" s="434" t="s">
        <v>1132</v>
      </c>
      <c r="F346" s="435" t="s">
        <v>1133</v>
      </c>
      <c r="G346" s="444">
        <v>2903234.22</v>
      </c>
      <c r="H346" s="444"/>
      <c r="I346" s="444"/>
      <c r="J346" s="444"/>
      <c r="K346" s="444"/>
      <c r="L346" s="444"/>
      <c r="M346" s="440">
        <v>43388</v>
      </c>
      <c r="N346" s="440">
        <v>43465</v>
      </c>
      <c r="O346" s="440"/>
      <c r="P346" s="440"/>
      <c r="Q346" s="407">
        <f t="shared" si="16"/>
        <v>2</v>
      </c>
      <c r="R346" s="408">
        <f t="shared" si="17"/>
        <v>1451617.11</v>
      </c>
      <c r="S346" s="444">
        <v>2903234.22</v>
      </c>
    </row>
    <row r="347" spans="2:19" s="821" customFormat="1" ht="13.5" hidden="1" customHeight="1" x14ac:dyDescent="0.3">
      <c r="B347" s="831">
        <v>344</v>
      </c>
      <c r="C347" s="406" t="str">
        <f t="shared" si="15"/>
        <v>SOP-879-2018</v>
      </c>
      <c r="D347" s="409" t="s">
        <v>1134</v>
      </c>
      <c r="E347" s="434" t="s">
        <v>1135</v>
      </c>
      <c r="F347" s="435" t="s">
        <v>1136</v>
      </c>
      <c r="G347" s="444">
        <v>1973024.14</v>
      </c>
      <c r="H347" s="444"/>
      <c r="I347" s="444"/>
      <c r="J347" s="444"/>
      <c r="K347" s="444"/>
      <c r="L347" s="444"/>
      <c r="M347" s="440">
        <v>43388</v>
      </c>
      <c r="N347" s="440">
        <v>43465</v>
      </c>
      <c r="O347" s="440"/>
      <c r="P347" s="440"/>
      <c r="Q347" s="407">
        <f t="shared" si="16"/>
        <v>2</v>
      </c>
      <c r="R347" s="408">
        <f t="shared" si="17"/>
        <v>986512.07</v>
      </c>
      <c r="S347" s="444">
        <v>1973024.14</v>
      </c>
    </row>
    <row r="348" spans="2:19" s="821" customFormat="1" ht="13.5" hidden="1" customHeight="1" x14ac:dyDescent="0.3">
      <c r="B348" s="823">
        <v>345</v>
      </c>
      <c r="C348" s="406" t="str">
        <f t="shared" si="15"/>
        <v>SOP-880-2018</v>
      </c>
      <c r="D348" s="409" t="s">
        <v>1137</v>
      </c>
      <c r="E348" s="434" t="s">
        <v>873</v>
      </c>
      <c r="F348" s="443" t="s">
        <v>1138</v>
      </c>
      <c r="G348" s="444">
        <v>2118964.0499999998</v>
      </c>
      <c r="H348" s="444"/>
      <c r="I348" s="444"/>
      <c r="J348" s="444"/>
      <c r="K348" s="444"/>
      <c r="L348" s="444"/>
      <c r="M348" s="440">
        <v>43388</v>
      </c>
      <c r="N348" s="440">
        <v>43465</v>
      </c>
      <c r="O348" s="440"/>
      <c r="P348" s="440"/>
      <c r="Q348" s="407">
        <f t="shared" si="16"/>
        <v>2</v>
      </c>
      <c r="R348" s="408">
        <f t="shared" si="17"/>
        <v>1059482.0249999999</v>
      </c>
      <c r="S348" s="445">
        <v>2118964.0499999998</v>
      </c>
    </row>
    <row r="349" spans="2:19" s="821" customFormat="1" ht="13.5" hidden="1" customHeight="1" x14ac:dyDescent="0.3">
      <c r="B349" s="405">
        <v>346</v>
      </c>
      <c r="C349" s="406" t="str">
        <f t="shared" si="15"/>
        <v>SOP-881-2018</v>
      </c>
      <c r="D349" s="409" t="s">
        <v>1139</v>
      </c>
      <c r="E349" s="434" t="s">
        <v>956</v>
      </c>
      <c r="F349" s="446" t="s">
        <v>1140</v>
      </c>
      <c r="G349" s="444">
        <v>12603502.27</v>
      </c>
      <c r="H349" s="444"/>
      <c r="I349" s="444"/>
      <c r="J349" s="444"/>
      <c r="K349" s="444"/>
      <c r="L349" s="444"/>
      <c r="M349" s="440">
        <v>43402</v>
      </c>
      <c r="N349" s="440">
        <v>43465</v>
      </c>
      <c r="O349" s="440"/>
      <c r="P349" s="440"/>
      <c r="Q349" s="407">
        <f t="shared" si="16"/>
        <v>2</v>
      </c>
      <c r="R349" s="408">
        <f t="shared" si="17"/>
        <v>6301751.1349999998</v>
      </c>
      <c r="S349" s="445">
        <v>12603502.27</v>
      </c>
    </row>
    <row r="350" spans="2:19" s="821" customFormat="1" ht="13.5" hidden="1" customHeight="1" x14ac:dyDescent="0.3">
      <c r="B350" s="831">
        <v>347</v>
      </c>
      <c r="C350" s="406" t="str">
        <f t="shared" si="15"/>
        <v>SOP-882-2018</v>
      </c>
      <c r="D350" s="409" t="s">
        <v>1141</v>
      </c>
      <c r="E350" s="434" t="s">
        <v>515</v>
      </c>
      <c r="F350" s="446" t="s">
        <v>1142</v>
      </c>
      <c r="G350" s="445">
        <v>637241.59</v>
      </c>
      <c r="H350" s="445"/>
      <c r="I350" s="445"/>
      <c r="J350" s="445"/>
      <c r="K350" s="445"/>
      <c r="L350" s="445"/>
      <c r="M350" s="440">
        <v>43402</v>
      </c>
      <c r="N350" s="440">
        <v>43421</v>
      </c>
      <c r="O350" s="440"/>
      <c r="P350" s="440"/>
      <c r="Q350" s="407">
        <f t="shared" si="16"/>
        <v>0</v>
      </c>
      <c r="R350" s="408" t="e">
        <f t="shared" si="17"/>
        <v>#DIV/0!</v>
      </c>
      <c r="S350" s="445">
        <v>637241.59</v>
      </c>
    </row>
    <row r="351" spans="2:19" s="821" customFormat="1" ht="13.5" hidden="1" customHeight="1" x14ac:dyDescent="0.3">
      <c r="B351" s="405">
        <v>348</v>
      </c>
      <c r="C351" s="406" t="str">
        <f t="shared" si="15"/>
        <v>SOP-793-2017</v>
      </c>
      <c r="D351" s="409" t="s">
        <v>1143</v>
      </c>
      <c r="E351" s="434" t="s">
        <v>1144</v>
      </c>
      <c r="F351" s="443" t="s">
        <v>1145</v>
      </c>
      <c r="G351" s="447" t="s">
        <v>1146</v>
      </c>
      <c r="H351" s="447"/>
      <c r="I351" s="447"/>
      <c r="J351" s="447"/>
      <c r="K351" s="447"/>
      <c r="L351" s="447"/>
      <c r="M351" s="448" t="s">
        <v>14</v>
      </c>
      <c r="N351" s="448" t="s">
        <v>14</v>
      </c>
      <c r="O351" s="448"/>
      <c r="P351" s="448"/>
      <c r="Q351" s="407" t="e">
        <f t="shared" si="16"/>
        <v>#VALUE!</v>
      </c>
      <c r="R351" s="408" t="e">
        <f t="shared" si="17"/>
        <v>#VALUE!</v>
      </c>
      <c r="S351" s="447" t="s">
        <v>2539</v>
      </c>
    </row>
    <row r="352" spans="2:19" s="807" customFormat="1" ht="13.5" hidden="1" customHeight="1" x14ac:dyDescent="0.3">
      <c r="B352" s="809">
        <v>349</v>
      </c>
      <c r="C352" s="25" t="str">
        <f t="shared" si="15"/>
        <v>OEP-092-2018</v>
      </c>
      <c r="D352" s="34" t="s">
        <v>1147</v>
      </c>
      <c r="E352" s="153" t="s">
        <v>1148</v>
      </c>
      <c r="F352" s="161" t="s">
        <v>1149</v>
      </c>
      <c r="G352" s="160" t="s">
        <v>1151</v>
      </c>
      <c r="H352" s="160"/>
      <c r="I352" s="160"/>
      <c r="J352" s="160"/>
      <c r="K352" s="160"/>
      <c r="L352" s="160"/>
      <c r="M352" s="159">
        <v>43101</v>
      </c>
      <c r="N352" s="159">
        <v>43465</v>
      </c>
      <c r="O352" s="159"/>
      <c r="P352" s="159"/>
      <c r="Q352" s="31">
        <f t="shared" si="16"/>
        <v>11</v>
      </c>
      <c r="R352" s="32" t="e">
        <f t="shared" si="17"/>
        <v>#VALUE!</v>
      </c>
      <c r="S352" s="160" t="s">
        <v>1150</v>
      </c>
    </row>
    <row r="353" spans="2:19" s="807" customFormat="1" ht="13.5" hidden="1" customHeight="1" x14ac:dyDescent="0.3">
      <c r="B353" s="727">
        <v>350</v>
      </c>
      <c r="C353" s="25" t="str">
        <f t="shared" si="15"/>
        <v>OEP-111-2018</v>
      </c>
      <c r="D353" s="34" t="s">
        <v>1152</v>
      </c>
      <c r="E353" s="153" t="s">
        <v>1153</v>
      </c>
      <c r="F353" s="161" t="s">
        <v>1154</v>
      </c>
      <c r="G353" s="328">
        <v>348000</v>
      </c>
      <c r="H353" s="328"/>
      <c r="I353" s="328"/>
      <c r="J353" s="328"/>
      <c r="K353" s="328"/>
      <c r="L353" s="328"/>
      <c r="M353" s="159">
        <v>43101</v>
      </c>
      <c r="N353" s="159">
        <v>43465</v>
      </c>
      <c r="O353" s="159"/>
      <c r="P353" s="159"/>
      <c r="Q353" s="31">
        <f t="shared" si="16"/>
        <v>11</v>
      </c>
      <c r="R353" s="32">
        <f t="shared" si="17"/>
        <v>31636.363636363636</v>
      </c>
      <c r="S353" s="160" t="s">
        <v>1031</v>
      </c>
    </row>
    <row r="354" spans="2:19" s="807" customFormat="1" ht="13.5" hidden="1" customHeight="1" x14ac:dyDescent="0.3">
      <c r="B354" s="809">
        <v>351</v>
      </c>
      <c r="C354" s="25" t="str">
        <f t="shared" si="15"/>
        <v>OEP-117-2018</v>
      </c>
      <c r="D354" s="34" t="s">
        <v>1155</v>
      </c>
      <c r="E354" s="153" t="s">
        <v>1156</v>
      </c>
      <c r="F354" s="161" t="s">
        <v>1157</v>
      </c>
      <c r="G354" s="328">
        <v>1000000</v>
      </c>
      <c r="H354" s="328"/>
      <c r="I354" s="328"/>
      <c r="J354" s="328"/>
      <c r="K354" s="328"/>
      <c r="L354" s="328"/>
      <c r="M354" s="159">
        <v>43101</v>
      </c>
      <c r="N354" s="159">
        <v>43465</v>
      </c>
      <c r="O354" s="159"/>
      <c r="P354" s="159"/>
      <c r="Q354" s="31">
        <f t="shared" si="16"/>
        <v>11</v>
      </c>
      <c r="R354" s="32">
        <f t="shared" si="17"/>
        <v>90909.090909090912</v>
      </c>
      <c r="S354" s="160" t="s">
        <v>1158</v>
      </c>
    </row>
    <row r="355" spans="2:19" s="807" customFormat="1" ht="13.5" hidden="1" customHeight="1" x14ac:dyDescent="0.3">
      <c r="B355" s="727">
        <v>352</v>
      </c>
      <c r="C355" s="25" t="str">
        <f t="shared" si="15"/>
        <v>OEP-118-2018</v>
      </c>
      <c r="D355" s="34" t="s">
        <v>1159</v>
      </c>
      <c r="E355" s="153" t="s">
        <v>1160</v>
      </c>
      <c r="F355" s="161" t="s">
        <v>1161</v>
      </c>
      <c r="G355" s="328">
        <v>1500000</v>
      </c>
      <c r="H355" s="328"/>
      <c r="I355" s="328"/>
      <c r="J355" s="328"/>
      <c r="K355" s="328"/>
      <c r="L355" s="328"/>
      <c r="M355" s="159">
        <v>43101</v>
      </c>
      <c r="N355" s="159">
        <v>43465</v>
      </c>
      <c r="O355" s="159"/>
      <c r="P355" s="159"/>
      <c r="Q355" s="31">
        <f t="shared" si="16"/>
        <v>11</v>
      </c>
      <c r="R355" s="32">
        <f t="shared" si="17"/>
        <v>136363.63636363635</v>
      </c>
      <c r="S355" s="160" t="s">
        <v>1162</v>
      </c>
    </row>
    <row r="356" spans="2:19" s="807" customFormat="1" ht="13.5" hidden="1" customHeight="1" x14ac:dyDescent="0.3">
      <c r="B356" s="727">
        <v>353</v>
      </c>
      <c r="C356" s="25" t="str">
        <f t="shared" si="15"/>
        <v>OEP-126-2018</v>
      </c>
      <c r="D356" s="34" t="s">
        <v>1163</v>
      </c>
      <c r="E356" s="153" t="s">
        <v>1164</v>
      </c>
      <c r="F356" s="161" t="s">
        <v>1161</v>
      </c>
      <c r="G356" s="328">
        <v>1500000</v>
      </c>
      <c r="H356" s="328"/>
      <c r="I356" s="328"/>
      <c r="J356" s="328"/>
      <c r="K356" s="328"/>
      <c r="L356" s="328"/>
      <c r="M356" s="159">
        <v>43101</v>
      </c>
      <c r="N356" s="159">
        <v>43465</v>
      </c>
      <c r="O356" s="159"/>
      <c r="P356" s="159"/>
      <c r="Q356" s="31">
        <f t="shared" si="16"/>
        <v>11</v>
      </c>
      <c r="R356" s="32">
        <f t="shared" si="17"/>
        <v>136363.63636363635</v>
      </c>
      <c r="S356" s="160" t="s">
        <v>1162</v>
      </c>
    </row>
    <row r="357" spans="2:19" s="807" customFormat="1" ht="13.5" hidden="1" customHeight="1" x14ac:dyDescent="0.3">
      <c r="B357" s="809">
        <v>354</v>
      </c>
      <c r="C357" s="25" t="str">
        <f t="shared" si="15"/>
        <v>SAD-446-2017</v>
      </c>
      <c r="D357" s="34" t="s">
        <v>1165</v>
      </c>
      <c r="E357" s="153" t="s">
        <v>1166</v>
      </c>
      <c r="F357" s="161" t="s">
        <v>1086</v>
      </c>
      <c r="G357" s="162" t="s">
        <v>14</v>
      </c>
      <c r="H357" s="162"/>
      <c r="I357" s="162"/>
      <c r="J357" s="162"/>
      <c r="K357" s="162"/>
      <c r="L357" s="162"/>
      <c r="M357" s="159">
        <v>42993</v>
      </c>
      <c r="N357" s="159">
        <v>43465</v>
      </c>
      <c r="O357" s="159"/>
      <c r="P357" s="159"/>
      <c r="Q357" s="31">
        <f t="shared" si="16"/>
        <v>15</v>
      </c>
      <c r="R357" s="32" t="e">
        <f t="shared" si="17"/>
        <v>#VALUE!</v>
      </c>
      <c r="S357" s="164" t="s">
        <v>14</v>
      </c>
    </row>
    <row r="358" spans="2:19" s="807" customFormat="1" ht="13.5" hidden="1" customHeight="1" x14ac:dyDescent="0.3">
      <c r="B358" s="727">
        <v>355</v>
      </c>
      <c r="C358" s="25" t="str">
        <f t="shared" si="15"/>
        <v>SAD-460-2018</v>
      </c>
      <c r="D358" s="34" t="s">
        <v>1167</v>
      </c>
      <c r="E358" s="153" t="s">
        <v>1168</v>
      </c>
      <c r="F358" s="161" t="s">
        <v>1086</v>
      </c>
      <c r="G358" s="162" t="s">
        <v>14</v>
      </c>
      <c r="H358" s="162"/>
      <c r="I358" s="162"/>
      <c r="J358" s="162"/>
      <c r="K358" s="162"/>
      <c r="L358" s="162"/>
      <c r="M358" s="159">
        <v>43101</v>
      </c>
      <c r="N358" s="159">
        <v>43465</v>
      </c>
      <c r="O358" s="159"/>
      <c r="P358" s="159"/>
      <c r="Q358" s="31">
        <f t="shared" si="16"/>
        <v>11</v>
      </c>
      <c r="R358" s="32" t="e">
        <f t="shared" si="17"/>
        <v>#VALUE!</v>
      </c>
      <c r="S358" s="164" t="s">
        <v>14</v>
      </c>
    </row>
    <row r="359" spans="2:19" s="807" customFormat="1" ht="13.5" hidden="1" customHeight="1" x14ac:dyDescent="0.3">
      <c r="B359" s="809">
        <v>356</v>
      </c>
      <c r="C359" s="25" t="str">
        <f t="shared" si="15"/>
        <v>SAD-462-2018</v>
      </c>
      <c r="D359" s="34" t="s">
        <v>1169</v>
      </c>
      <c r="E359" s="153" t="s">
        <v>1170</v>
      </c>
      <c r="F359" s="161" t="s">
        <v>1086</v>
      </c>
      <c r="G359" s="162" t="s">
        <v>14</v>
      </c>
      <c r="H359" s="162"/>
      <c r="I359" s="162"/>
      <c r="J359" s="162"/>
      <c r="K359" s="162"/>
      <c r="L359" s="162"/>
      <c r="M359" s="159">
        <v>43101</v>
      </c>
      <c r="N359" s="159">
        <v>43465</v>
      </c>
      <c r="O359" s="159"/>
      <c r="P359" s="159"/>
      <c r="Q359" s="31">
        <f t="shared" si="16"/>
        <v>11</v>
      </c>
      <c r="R359" s="32" t="e">
        <f t="shared" si="17"/>
        <v>#VALUE!</v>
      </c>
      <c r="S359" s="164" t="s">
        <v>14</v>
      </c>
    </row>
    <row r="360" spans="2:19" s="807" customFormat="1" ht="13.5" hidden="1" customHeight="1" x14ac:dyDescent="0.3">
      <c r="B360" s="812">
        <v>357</v>
      </c>
      <c r="C360" s="25" t="str">
        <f t="shared" si="15"/>
        <v>SAD-466-2018</v>
      </c>
      <c r="D360" s="34" t="s">
        <v>1171</v>
      </c>
      <c r="E360" s="153" t="s">
        <v>1172</v>
      </c>
      <c r="F360" s="161" t="s">
        <v>1086</v>
      </c>
      <c r="G360" s="162" t="s">
        <v>14</v>
      </c>
      <c r="H360" s="162"/>
      <c r="I360" s="162"/>
      <c r="J360" s="162"/>
      <c r="K360" s="162"/>
      <c r="L360" s="162"/>
      <c r="M360" s="159">
        <v>43101</v>
      </c>
      <c r="N360" s="159">
        <v>43465</v>
      </c>
      <c r="O360" s="159"/>
      <c r="P360" s="159"/>
      <c r="Q360" s="31">
        <f t="shared" si="16"/>
        <v>11</v>
      </c>
      <c r="R360" s="32" t="e">
        <f t="shared" si="17"/>
        <v>#VALUE!</v>
      </c>
      <c r="S360" s="164" t="s">
        <v>14</v>
      </c>
    </row>
    <row r="361" spans="2:19" s="807" customFormat="1" ht="13.5" hidden="1" customHeight="1" x14ac:dyDescent="0.3">
      <c r="B361" s="727">
        <v>358</v>
      </c>
      <c r="C361" s="25" t="str">
        <f t="shared" si="15"/>
        <v>SAD-467-2018</v>
      </c>
      <c r="D361" s="34" t="s">
        <v>1173</v>
      </c>
      <c r="E361" s="153" t="s">
        <v>1174</v>
      </c>
      <c r="F361" s="161" t="s">
        <v>1086</v>
      </c>
      <c r="G361" s="162" t="s">
        <v>14</v>
      </c>
      <c r="H361" s="162"/>
      <c r="I361" s="162"/>
      <c r="J361" s="162"/>
      <c r="K361" s="162"/>
      <c r="L361" s="162"/>
      <c r="M361" s="159">
        <v>43101</v>
      </c>
      <c r="N361" s="159">
        <v>43465</v>
      </c>
      <c r="O361" s="159"/>
      <c r="P361" s="159"/>
      <c r="Q361" s="31">
        <f t="shared" si="16"/>
        <v>11</v>
      </c>
      <c r="R361" s="32" t="e">
        <f t="shared" si="17"/>
        <v>#VALUE!</v>
      </c>
      <c r="S361" s="164" t="s">
        <v>14</v>
      </c>
    </row>
    <row r="362" spans="2:19" s="807" customFormat="1" ht="13.5" hidden="1" customHeight="1" x14ac:dyDescent="0.3">
      <c r="B362" s="809">
        <v>359</v>
      </c>
      <c r="C362" s="25" t="str">
        <f t="shared" si="15"/>
        <v>SAD-468-2018</v>
      </c>
      <c r="D362" s="34" t="s">
        <v>1175</v>
      </c>
      <c r="E362" s="153" t="s">
        <v>1176</v>
      </c>
      <c r="F362" s="161" t="s">
        <v>1086</v>
      </c>
      <c r="G362" s="162" t="s">
        <v>14</v>
      </c>
      <c r="H362" s="162"/>
      <c r="I362" s="162"/>
      <c r="J362" s="162"/>
      <c r="K362" s="162"/>
      <c r="L362" s="162"/>
      <c r="M362" s="159">
        <v>43101</v>
      </c>
      <c r="N362" s="159">
        <v>43465</v>
      </c>
      <c r="O362" s="159"/>
      <c r="P362" s="159"/>
      <c r="Q362" s="31">
        <f t="shared" si="16"/>
        <v>11</v>
      </c>
      <c r="R362" s="32" t="e">
        <f t="shared" si="17"/>
        <v>#VALUE!</v>
      </c>
      <c r="S362" s="164" t="s">
        <v>14</v>
      </c>
    </row>
    <row r="363" spans="2:19" s="807" customFormat="1" ht="13.5" hidden="1" customHeight="1" x14ac:dyDescent="0.3">
      <c r="B363" s="727">
        <v>360</v>
      </c>
      <c r="C363" s="25" t="str">
        <f t="shared" si="15"/>
        <v>SAD-469-2018</v>
      </c>
      <c r="D363" s="34" t="s">
        <v>1177</v>
      </c>
      <c r="E363" s="153" t="s">
        <v>1178</v>
      </c>
      <c r="F363" s="161" t="s">
        <v>1086</v>
      </c>
      <c r="G363" s="162" t="s">
        <v>14</v>
      </c>
      <c r="H363" s="162"/>
      <c r="I363" s="162"/>
      <c r="J363" s="162"/>
      <c r="K363" s="162"/>
      <c r="L363" s="162"/>
      <c r="M363" s="159">
        <v>43101</v>
      </c>
      <c r="N363" s="159">
        <v>43465</v>
      </c>
      <c r="O363" s="159"/>
      <c r="P363" s="159"/>
      <c r="Q363" s="31">
        <f t="shared" si="16"/>
        <v>11</v>
      </c>
      <c r="R363" s="32" t="e">
        <f t="shared" si="17"/>
        <v>#VALUE!</v>
      </c>
      <c r="S363" s="164" t="s">
        <v>14</v>
      </c>
    </row>
    <row r="364" spans="2:19" s="807" customFormat="1" ht="13.5" hidden="1" customHeight="1" x14ac:dyDescent="0.3">
      <c r="B364" s="809">
        <v>361</v>
      </c>
      <c r="C364" s="25" t="str">
        <f t="shared" si="15"/>
        <v>SAD-471-2018</v>
      </c>
      <c r="D364" s="34" t="s">
        <v>1179</v>
      </c>
      <c r="E364" s="153" t="s">
        <v>1180</v>
      </c>
      <c r="F364" s="161" t="s">
        <v>1086</v>
      </c>
      <c r="G364" s="162" t="s">
        <v>14</v>
      </c>
      <c r="H364" s="162"/>
      <c r="I364" s="162"/>
      <c r="J364" s="162"/>
      <c r="K364" s="162"/>
      <c r="L364" s="162"/>
      <c r="M364" s="159">
        <v>43101</v>
      </c>
      <c r="N364" s="159">
        <v>43465</v>
      </c>
      <c r="O364" s="159"/>
      <c r="P364" s="159"/>
      <c r="Q364" s="31">
        <f t="shared" si="16"/>
        <v>11</v>
      </c>
      <c r="R364" s="32" t="e">
        <f t="shared" si="17"/>
        <v>#VALUE!</v>
      </c>
      <c r="S364" s="164" t="s">
        <v>14</v>
      </c>
    </row>
    <row r="365" spans="2:19" s="807" customFormat="1" ht="13.5" hidden="1" customHeight="1" x14ac:dyDescent="0.3">
      <c r="B365" s="727">
        <v>362</v>
      </c>
      <c r="C365" s="25" t="str">
        <f t="shared" si="15"/>
        <v>SAD-472-2018</v>
      </c>
      <c r="D365" s="34" t="s">
        <v>1181</v>
      </c>
      <c r="E365" s="153" t="s">
        <v>1182</v>
      </c>
      <c r="F365" s="161" t="s">
        <v>1086</v>
      </c>
      <c r="G365" s="162" t="s">
        <v>14</v>
      </c>
      <c r="H365" s="162"/>
      <c r="I365" s="162"/>
      <c r="J365" s="162"/>
      <c r="K365" s="162"/>
      <c r="L365" s="162"/>
      <c r="M365" s="159">
        <v>43101</v>
      </c>
      <c r="N365" s="159">
        <v>43465</v>
      </c>
      <c r="O365" s="159"/>
      <c r="P365" s="159"/>
      <c r="Q365" s="31">
        <f t="shared" si="16"/>
        <v>11</v>
      </c>
      <c r="R365" s="32" t="e">
        <f t="shared" si="17"/>
        <v>#VALUE!</v>
      </c>
      <c r="S365" s="164" t="s">
        <v>14</v>
      </c>
    </row>
    <row r="366" spans="2:19" s="807" customFormat="1" ht="13.5" hidden="1" customHeight="1" x14ac:dyDescent="0.3">
      <c r="B366" s="809">
        <v>363</v>
      </c>
      <c r="C366" s="25" t="str">
        <f t="shared" si="15"/>
        <v>SAD-473-2018</v>
      </c>
      <c r="D366" s="34" t="s">
        <v>1183</v>
      </c>
      <c r="E366" s="153" t="s">
        <v>1184</v>
      </c>
      <c r="F366" s="161" t="s">
        <v>1086</v>
      </c>
      <c r="G366" s="162" t="s">
        <v>14</v>
      </c>
      <c r="H366" s="162"/>
      <c r="I366" s="162"/>
      <c r="J366" s="162"/>
      <c r="K366" s="162"/>
      <c r="L366" s="162"/>
      <c r="M366" s="159">
        <v>43101</v>
      </c>
      <c r="N366" s="159">
        <v>43465</v>
      </c>
      <c r="O366" s="159"/>
      <c r="P366" s="159"/>
      <c r="Q366" s="31">
        <f t="shared" si="16"/>
        <v>11</v>
      </c>
      <c r="R366" s="32" t="e">
        <f t="shared" si="17"/>
        <v>#VALUE!</v>
      </c>
      <c r="S366" s="164" t="s">
        <v>14</v>
      </c>
    </row>
    <row r="367" spans="2:19" s="807" customFormat="1" ht="13.5" hidden="1" customHeight="1" x14ac:dyDescent="0.3">
      <c r="B367" s="727">
        <v>364</v>
      </c>
      <c r="C367" s="25" t="str">
        <f t="shared" si="15"/>
        <v>SAD-474-2018</v>
      </c>
      <c r="D367" s="34" t="s">
        <v>1185</v>
      </c>
      <c r="E367" s="153" t="s">
        <v>1186</v>
      </c>
      <c r="F367" s="161" t="s">
        <v>1086</v>
      </c>
      <c r="G367" s="162" t="s">
        <v>14</v>
      </c>
      <c r="H367" s="162"/>
      <c r="I367" s="162"/>
      <c r="J367" s="162"/>
      <c r="K367" s="162"/>
      <c r="L367" s="162"/>
      <c r="M367" s="159">
        <v>43101</v>
      </c>
      <c r="N367" s="159">
        <v>43465</v>
      </c>
      <c r="O367" s="159"/>
      <c r="P367" s="159"/>
      <c r="Q367" s="31">
        <f t="shared" si="16"/>
        <v>11</v>
      </c>
      <c r="R367" s="32" t="e">
        <f t="shared" si="17"/>
        <v>#VALUE!</v>
      </c>
      <c r="S367" s="164" t="s">
        <v>14</v>
      </c>
    </row>
    <row r="368" spans="2:19" s="807" customFormat="1" ht="13.5" hidden="1" customHeight="1" x14ac:dyDescent="0.3">
      <c r="B368" s="727">
        <v>365</v>
      </c>
      <c r="C368" s="25" t="str">
        <f t="shared" si="15"/>
        <v>SAD-476-2018</v>
      </c>
      <c r="D368" s="34" t="s">
        <v>1187</v>
      </c>
      <c r="E368" s="153" t="s">
        <v>1188</v>
      </c>
      <c r="F368" s="161" t="s">
        <v>1086</v>
      </c>
      <c r="G368" s="162" t="s">
        <v>14</v>
      </c>
      <c r="H368" s="162"/>
      <c r="I368" s="162"/>
      <c r="J368" s="162"/>
      <c r="K368" s="162"/>
      <c r="L368" s="162"/>
      <c r="M368" s="159">
        <v>43101</v>
      </c>
      <c r="N368" s="159">
        <v>43465</v>
      </c>
      <c r="O368" s="159"/>
      <c r="P368" s="159"/>
      <c r="Q368" s="31">
        <f t="shared" si="16"/>
        <v>11</v>
      </c>
      <c r="R368" s="32" t="e">
        <f t="shared" si="17"/>
        <v>#VALUE!</v>
      </c>
      <c r="S368" s="164" t="s">
        <v>14</v>
      </c>
    </row>
    <row r="369" spans="2:19" s="807" customFormat="1" ht="13.5" hidden="1" customHeight="1" x14ac:dyDescent="0.3">
      <c r="B369" s="809">
        <v>366</v>
      </c>
      <c r="C369" s="25" t="str">
        <f t="shared" si="15"/>
        <v>SAD-477-2018</v>
      </c>
      <c r="D369" s="34" t="s">
        <v>1189</v>
      </c>
      <c r="E369" s="153" t="s">
        <v>1190</v>
      </c>
      <c r="F369" s="161" t="s">
        <v>1086</v>
      </c>
      <c r="G369" s="162" t="s">
        <v>14</v>
      </c>
      <c r="H369" s="162"/>
      <c r="I369" s="162"/>
      <c r="J369" s="162"/>
      <c r="K369" s="162"/>
      <c r="L369" s="162"/>
      <c r="M369" s="159">
        <v>43101</v>
      </c>
      <c r="N369" s="159">
        <v>43465</v>
      </c>
      <c r="O369" s="159"/>
      <c r="P369" s="159"/>
      <c r="Q369" s="31">
        <f t="shared" si="16"/>
        <v>11</v>
      </c>
      <c r="R369" s="32" t="e">
        <f t="shared" si="17"/>
        <v>#VALUE!</v>
      </c>
      <c r="S369" s="164" t="s">
        <v>14</v>
      </c>
    </row>
    <row r="370" spans="2:19" s="807" customFormat="1" ht="13.5" hidden="1" customHeight="1" x14ac:dyDescent="0.3">
      <c r="B370" s="727">
        <v>367</v>
      </c>
      <c r="C370" s="25" t="str">
        <f t="shared" si="15"/>
        <v>SAD-478-2018</v>
      </c>
      <c r="D370" s="34" t="s">
        <v>1191</v>
      </c>
      <c r="E370" s="153" t="s">
        <v>1192</v>
      </c>
      <c r="F370" s="161" t="s">
        <v>1086</v>
      </c>
      <c r="G370" s="162" t="s">
        <v>14</v>
      </c>
      <c r="H370" s="162"/>
      <c r="I370" s="162"/>
      <c r="J370" s="162"/>
      <c r="K370" s="162"/>
      <c r="L370" s="162"/>
      <c r="M370" s="159">
        <v>43101</v>
      </c>
      <c r="N370" s="159">
        <v>43465</v>
      </c>
      <c r="O370" s="159"/>
      <c r="P370" s="159"/>
      <c r="Q370" s="31">
        <f t="shared" si="16"/>
        <v>11</v>
      </c>
      <c r="R370" s="32" t="e">
        <f t="shared" si="17"/>
        <v>#VALUE!</v>
      </c>
      <c r="S370" s="164" t="s">
        <v>14</v>
      </c>
    </row>
    <row r="371" spans="2:19" s="807" customFormat="1" ht="13.5" hidden="1" customHeight="1" x14ac:dyDescent="0.3">
      <c r="B371" s="809">
        <v>368</v>
      </c>
      <c r="C371" s="25" t="str">
        <f t="shared" si="15"/>
        <v>SAD-484-2018</v>
      </c>
      <c r="D371" s="34" t="s">
        <v>1193</v>
      </c>
      <c r="E371" s="153" t="s">
        <v>1194</v>
      </c>
      <c r="F371" s="161" t="s">
        <v>1086</v>
      </c>
      <c r="G371" s="162" t="s">
        <v>14</v>
      </c>
      <c r="H371" s="162"/>
      <c r="I371" s="162"/>
      <c r="J371" s="162"/>
      <c r="K371" s="162"/>
      <c r="L371" s="162"/>
      <c r="M371" s="159">
        <v>43101</v>
      </c>
      <c r="N371" s="159">
        <v>43465</v>
      </c>
      <c r="O371" s="159"/>
      <c r="P371" s="159"/>
      <c r="Q371" s="31">
        <f t="shared" si="16"/>
        <v>11</v>
      </c>
      <c r="R371" s="32" t="e">
        <f t="shared" si="17"/>
        <v>#VALUE!</v>
      </c>
      <c r="S371" s="164" t="s">
        <v>14</v>
      </c>
    </row>
    <row r="372" spans="2:19" s="807" customFormat="1" ht="13.5" hidden="1" customHeight="1" x14ac:dyDescent="0.3">
      <c r="B372" s="812">
        <v>369</v>
      </c>
      <c r="C372" s="25" t="str">
        <f t="shared" si="15"/>
        <v>SDH-508-2018</v>
      </c>
      <c r="D372" s="34" t="s">
        <v>1195</v>
      </c>
      <c r="E372" s="153" t="s">
        <v>1196</v>
      </c>
      <c r="F372" s="161" t="s">
        <v>1086</v>
      </c>
      <c r="G372" s="162" t="s">
        <v>14</v>
      </c>
      <c r="H372" s="162"/>
      <c r="I372" s="162"/>
      <c r="J372" s="162"/>
      <c r="K372" s="162"/>
      <c r="L372" s="162"/>
      <c r="M372" s="159">
        <v>43101</v>
      </c>
      <c r="N372" s="159">
        <v>43465</v>
      </c>
      <c r="O372" s="159"/>
      <c r="P372" s="159"/>
      <c r="Q372" s="31">
        <f t="shared" si="16"/>
        <v>11</v>
      </c>
      <c r="R372" s="32" t="e">
        <f t="shared" si="17"/>
        <v>#VALUE!</v>
      </c>
      <c r="S372" s="164" t="s">
        <v>14</v>
      </c>
    </row>
    <row r="373" spans="2:19" s="807" customFormat="1" ht="13.5" hidden="1" customHeight="1" x14ac:dyDescent="0.3">
      <c r="B373" s="727">
        <v>370</v>
      </c>
      <c r="C373" s="25" t="str">
        <f t="shared" si="15"/>
        <v>SRA-066-2018</v>
      </c>
      <c r="D373" s="34" t="s">
        <v>1197</v>
      </c>
      <c r="E373" s="153" t="s">
        <v>1198</v>
      </c>
      <c r="F373" s="161" t="s">
        <v>1086</v>
      </c>
      <c r="G373" s="162" t="s">
        <v>14</v>
      </c>
      <c r="H373" s="162"/>
      <c r="I373" s="162"/>
      <c r="J373" s="162"/>
      <c r="K373" s="162"/>
      <c r="L373" s="162"/>
      <c r="M373" s="159">
        <v>43101</v>
      </c>
      <c r="N373" s="159">
        <v>43465</v>
      </c>
      <c r="O373" s="159"/>
      <c r="P373" s="159"/>
      <c r="Q373" s="31">
        <f t="shared" si="16"/>
        <v>11</v>
      </c>
      <c r="R373" s="32" t="e">
        <f t="shared" si="17"/>
        <v>#VALUE!</v>
      </c>
      <c r="S373" s="164" t="s">
        <v>14</v>
      </c>
    </row>
    <row r="374" spans="2:19" s="807" customFormat="1" ht="13.5" hidden="1" customHeight="1" x14ac:dyDescent="0.3">
      <c r="B374" s="809">
        <v>371</v>
      </c>
      <c r="C374" s="25" t="str">
        <f t="shared" si="15"/>
        <v>SRA-067-2018</v>
      </c>
      <c r="D374" s="34" t="s">
        <v>1199</v>
      </c>
      <c r="E374" s="153" t="s">
        <v>1200</v>
      </c>
      <c r="F374" s="161" t="s">
        <v>1086</v>
      </c>
      <c r="G374" s="162" t="s">
        <v>14</v>
      </c>
      <c r="H374" s="162"/>
      <c r="I374" s="162"/>
      <c r="J374" s="162"/>
      <c r="K374" s="162"/>
      <c r="L374" s="162"/>
      <c r="M374" s="159">
        <v>43101</v>
      </c>
      <c r="N374" s="159">
        <v>43465</v>
      </c>
      <c r="O374" s="159"/>
      <c r="P374" s="159"/>
      <c r="Q374" s="31">
        <f t="shared" si="16"/>
        <v>11</v>
      </c>
      <c r="R374" s="32" t="e">
        <f t="shared" si="17"/>
        <v>#VALUE!</v>
      </c>
      <c r="S374" s="164" t="s">
        <v>14</v>
      </c>
    </row>
    <row r="375" spans="2:19" s="807" customFormat="1" ht="13.5" hidden="1" customHeight="1" x14ac:dyDescent="0.3">
      <c r="B375" s="727">
        <v>372</v>
      </c>
      <c r="C375" s="25" t="str">
        <f t="shared" si="15"/>
        <v>TES-161-2018</v>
      </c>
      <c r="D375" s="34" t="s">
        <v>1201</v>
      </c>
      <c r="E375" s="153" t="s">
        <v>1202</v>
      </c>
      <c r="F375" s="161" t="s">
        <v>1086</v>
      </c>
      <c r="G375" s="162" t="s">
        <v>14</v>
      </c>
      <c r="H375" s="162"/>
      <c r="I375" s="162"/>
      <c r="J375" s="162"/>
      <c r="K375" s="162"/>
      <c r="L375" s="162"/>
      <c r="M375" s="159">
        <v>43101</v>
      </c>
      <c r="N375" s="159">
        <v>43465</v>
      </c>
      <c r="O375" s="159"/>
      <c r="P375" s="159"/>
      <c r="Q375" s="31">
        <f t="shared" si="16"/>
        <v>11</v>
      </c>
      <c r="R375" s="32" t="e">
        <f t="shared" si="17"/>
        <v>#VALUE!</v>
      </c>
      <c r="S375" s="164" t="s">
        <v>14</v>
      </c>
    </row>
    <row r="376" spans="2:19" s="807" customFormat="1" ht="13.5" hidden="1" customHeight="1" x14ac:dyDescent="0.3">
      <c r="B376" s="809">
        <v>373</v>
      </c>
      <c r="C376" s="25" t="str">
        <f t="shared" si="15"/>
        <v>TES-167-2018</v>
      </c>
      <c r="D376" s="34" t="s">
        <v>1203</v>
      </c>
      <c r="E376" s="153" t="s">
        <v>1204</v>
      </c>
      <c r="F376" s="161" t="s">
        <v>1086</v>
      </c>
      <c r="G376" s="162" t="s">
        <v>14</v>
      </c>
      <c r="H376" s="162"/>
      <c r="I376" s="162"/>
      <c r="J376" s="162"/>
      <c r="K376" s="162"/>
      <c r="L376" s="162"/>
      <c r="M376" s="159">
        <v>43101</v>
      </c>
      <c r="N376" s="159">
        <v>43465</v>
      </c>
      <c r="O376" s="159"/>
      <c r="P376" s="159"/>
      <c r="Q376" s="31">
        <f t="shared" si="16"/>
        <v>11</v>
      </c>
      <c r="R376" s="32" t="e">
        <f t="shared" si="17"/>
        <v>#VALUE!</v>
      </c>
      <c r="S376" s="164" t="s">
        <v>14</v>
      </c>
    </row>
    <row r="377" spans="2:19" s="821" customFormat="1" ht="13.5" hidden="1" customHeight="1" x14ac:dyDescent="0.3">
      <c r="B377" s="405">
        <v>374</v>
      </c>
      <c r="C377" s="406" t="str">
        <f t="shared" si="15"/>
        <v>SOP-883-2018</v>
      </c>
      <c r="D377" s="409" t="s">
        <v>1205</v>
      </c>
      <c r="E377" s="434" t="s">
        <v>956</v>
      </c>
      <c r="F377" s="443" t="s">
        <v>1206</v>
      </c>
      <c r="G377" s="445">
        <v>4540144.3099999996</v>
      </c>
      <c r="H377" s="445"/>
      <c r="I377" s="445"/>
      <c r="J377" s="445"/>
      <c r="K377" s="445"/>
      <c r="L377" s="445"/>
      <c r="M377" s="440">
        <v>43388</v>
      </c>
      <c r="N377" s="440">
        <v>43398</v>
      </c>
      <c r="O377" s="440"/>
      <c r="P377" s="440"/>
      <c r="Q377" s="407">
        <f t="shared" si="16"/>
        <v>0</v>
      </c>
      <c r="R377" s="408" t="e">
        <f t="shared" si="17"/>
        <v>#DIV/0!</v>
      </c>
      <c r="S377" s="444">
        <v>4540144.3099999996</v>
      </c>
    </row>
    <row r="378" spans="2:19" s="821" customFormat="1" ht="13.5" hidden="1" customHeight="1" x14ac:dyDescent="0.3">
      <c r="B378" s="831">
        <v>375</v>
      </c>
      <c r="C378" s="406" t="str">
        <f t="shared" si="15"/>
        <v>SOP-884-2018</v>
      </c>
      <c r="D378" s="409" t="s">
        <v>1207</v>
      </c>
      <c r="E378" s="434" t="s">
        <v>873</v>
      </c>
      <c r="F378" s="443" t="s">
        <v>1208</v>
      </c>
      <c r="G378" s="445">
        <v>351153.7</v>
      </c>
      <c r="H378" s="445"/>
      <c r="I378" s="445"/>
      <c r="J378" s="445"/>
      <c r="K378" s="445"/>
      <c r="L378" s="445"/>
      <c r="M378" s="440">
        <v>43388</v>
      </c>
      <c r="N378" s="440">
        <v>43400</v>
      </c>
      <c r="O378" s="440"/>
      <c r="P378" s="440"/>
      <c r="Q378" s="407">
        <f t="shared" si="16"/>
        <v>0</v>
      </c>
      <c r="R378" s="408" t="e">
        <f t="shared" si="17"/>
        <v>#DIV/0!</v>
      </c>
      <c r="S378" s="444">
        <v>351153.7</v>
      </c>
    </row>
    <row r="379" spans="2:19" s="821" customFormat="1" ht="13.5" hidden="1" customHeight="1" x14ac:dyDescent="0.3">
      <c r="B379" s="405">
        <v>376</v>
      </c>
      <c r="C379" s="406" t="str">
        <f t="shared" si="15"/>
        <v>SOP-859-2018</v>
      </c>
      <c r="D379" s="409" t="s">
        <v>1209</v>
      </c>
      <c r="E379" s="434" t="s">
        <v>956</v>
      </c>
      <c r="F379" s="443" t="s">
        <v>1210</v>
      </c>
      <c r="G379" s="438">
        <v>1457513.76</v>
      </c>
      <c r="H379" s="438"/>
      <c r="I379" s="438"/>
      <c r="J379" s="438"/>
      <c r="K379" s="438"/>
      <c r="L379" s="438"/>
      <c r="M379" s="448" t="s">
        <v>14</v>
      </c>
      <c r="N379" s="448" t="s">
        <v>14</v>
      </c>
      <c r="O379" s="448"/>
      <c r="P379" s="448"/>
      <c r="Q379" s="407" t="e">
        <f t="shared" si="16"/>
        <v>#VALUE!</v>
      </c>
      <c r="R379" s="408" t="e">
        <f t="shared" si="17"/>
        <v>#VALUE!</v>
      </c>
      <c r="S379" s="449" t="s">
        <v>2540</v>
      </c>
    </row>
    <row r="380" spans="2:19" s="807" customFormat="1" ht="13.5" hidden="1" customHeight="1" x14ac:dyDescent="0.3">
      <c r="B380" s="809">
        <v>378</v>
      </c>
      <c r="C380" s="25" t="str">
        <f t="shared" si="15"/>
        <v>SAD-453-2018</v>
      </c>
      <c r="D380" s="816" t="s">
        <v>1214</v>
      </c>
      <c r="E380" s="49" t="s">
        <v>1215</v>
      </c>
      <c r="F380" s="50" t="s">
        <v>1216</v>
      </c>
      <c r="G380" s="327" t="s">
        <v>14</v>
      </c>
      <c r="H380" s="327"/>
      <c r="I380" s="327"/>
      <c r="J380" s="327"/>
      <c r="K380" s="327"/>
      <c r="L380" s="327"/>
      <c r="M380" s="52">
        <v>43101</v>
      </c>
      <c r="N380" s="52">
        <v>43465</v>
      </c>
      <c r="O380" s="52"/>
      <c r="P380" s="52"/>
      <c r="Q380" s="31">
        <f t="shared" si="16"/>
        <v>11</v>
      </c>
      <c r="R380" s="32" t="e">
        <f t="shared" si="17"/>
        <v>#VALUE!</v>
      </c>
      <c r="S380" s="329" t="s">
        <v>14</v>
      </c>
    </row>
    <row r="381" spans="2:19" s="807" customFormat="1" ht="13.5" hidden="1" customHeight="1" x14ac:dyDescent="0.3">
      <c r="B381" s="727">
        <v>379</v>
      </c>
      <c r="C381" s="25" t="str">
        <f t="shared" si="15"/>
        <v>SAD-464-2018</v>
      </c>
      <c r="D381" s="816" t="s">
        <v>1217</v>
      </c>
      <c r="E381" s="49" t="s">
        <v>391</v>
      </c>
      <c r="F381" s="50" t="s">
        <v>1216</v>
      </c>
      <c r="G381" s="327" t="s">
        <v>14</v>
      </c>
      <c r="H381" s="327"/>
      <c r="I381" s="327"/>
      <c r="J381" s="327"/>
      <c r="K381" s="327"/>
      <c r="L381" s="327"/>
      <c r="M381" s="52">
        <v>43101</v>
      </c>
      <c r="N381" s="52">
        <v>43465</v>
      </c>
      <c r="O381" s="52"/>
      <c r="P381" s="52"/>
      <c r="Q381" s="31">
        <f t="shared" si="16"/>
        <v>11</v>
      </c>
      <c r="R381" s="32" t="e">
        <f t="shared" si="17"/>
        <v>#VALUE!</v>
      </c>
      <c r="S381" s="329" t="s">
        <v>14</v>
      </c>
    </row>
    <row r="382" spans="2:19" s="807" customFormat="1" ht="13.5" hidden="1" customHeight="1" x14ac:dyDescent="0.3">
      <c r="B382" s="809">
        <v>380</v>
      </c>
      <c r="C382" s="25" t="str">
        <f t="shared" si="15"/>
        <v>OEP-090-2018</v>
      </c>
      <c r="D382" s="816" t="s">
        <v>1218</v>
      </c>
      <c r="E382" s="49" t="s">
        <v>98</v>
      </c>
      <c r="F382" s="50" t="s">
        <v>1216</v>
      </c>
      <c r="G382" s="327" t="s">
        <v>14</v>
      </c>
      <c r="H382" s="327"/>
      <c r="I382" s="327"/>
      <c r="J382" s="327"/>
      <c r="K382" s="327"/>
      <c r="L382" s="327"/>
      <c r="M382" s="52">
        <v>43101</v>
      </c>
      <c r="N382" s="52">
        <v>43465</v>
      </c>
      <c r="O382" s="52"/>
      <c r="P382" s="52"/>
      <c r="Q382" s="31">
        <f t="shared" si="16"/>
        <v>11</v>
      </c>
      <c r="R382" s="32" t="e">
        <f t="shared" si="17"/>
        <v>#VALUE!</v>
      </c>
      <c r="S382" s="329" t="s">
        <v>14</v>
      </c>
    </row>
    <row r="383" spans="2:19" s="807" customFormat="1" ht="13.5" hidden="1" customHeight="1" x14ac:dyDescent="0.3">
      <c r="B383" s="812">
        <v>381</v>
      </c>
      <c r="C383" s="25" t="str">
        <f t="shared" si="15"/>
        <v>SRA-070-2018</v>
      </c>
      <c r="D383" s="816" t="s">
        <v>1219</v>
      </c>
      <c r="E383" s="49" t="s">
        <v>371</v>
      </c>
      <c r="F383" s="50" t="s">
        <v>1216</v>
      </c>
      <c r="G383" s="327" t="s">
        <v>14</v>
      </c>
      <c r="H383" s="327"/>
      <c r="I383" s="327"/>
      <c r="J383" s="327"/>
      <c r="K383" s="327"/>
      <c r="L383" s="327"/>
      <c r="M383" s="52">
        <v>43101</v>
      </c>
      <c r="N383" s="52">
        <v>43465</v>
      </c>
      <c r="O383" s="52"/>
      <c r="P383" s="52"/>
      <c r="Q383" s="31">
        <f t="shared" si="16"/>
        <v>11</v>
      </c>
      <c r="R383" s="32" t="e">
        <f t="shared" si="17"/>
        <v>#VALUE!</v>
      </c>
      <c r="S383" s="329" t="s">
        <v>14</v>
      </c>
    </row>
    <row r="384" spans="2:19" s="807" customFormat="1" ht="13.5" hidden="1" customHeight="1" x14ac:dyDescent="0.3">
      <c r="B384" s="727">
        <v>382</v>
      </c>
      <c r="C384" s="25" t="str">
        <f t="shared" si="15"/>
        <v>OEP-123-2018</v>
      </c>
      <c r="D384" s="816" t="s">
        <v>1220</v>
      </c>
      <c r="E384" s="49" t="s">
        <v>529</v>
      </c>
      <c r="F384" s="50" t="s">
        <v>1221</v>
      </c>
      <c r="G384" s="330">
        <v>278400</v>
      </c>
      <c r="H384" s="330"/>
      <c r="I384" s="330"/>
      <c r="J384" s="330"/>
      <c r="K384" s="330"/>
      <c r="L384" s="330"/>
      <c r="M384" s="52">
        <v>43101</v>
      </c>
      <c r="N384" s="52">
        <v>43465</v>
      </c>
      <c r="O384" s="52"/>
      <c r="P384" s="52"/>
      <c r="Q384" s="31">
        <f t="shared" si="16"/>
        <v>11</v>
      </c>
      <c r="R384" s="32">
        <f t="shared" si="17"/>
        <v>25309.090909090908</v>
      </c>
      <c r="S384" s="53" t="s">
        <v>1222</v>
      </c>
    </row>
    <row r="385" spans="2:19" s="807" customFormat="1" ht="13.5" hidden="1" customHeight="1" x14ac:dyDescent="0.3">
      <c r="B385" s="809">
        <v>383</v>
      </c>
      <c r="C385" s="25" t="str">
        <f t="shared" si="15"/>
        <v>OEP-121-2018</v>
      </c>
      <c r="D385" s="816" t="s">
        <v>1223</v>
      </c>
      <c r="E385" s="49" t="s">
        <v>421</v>
      </c>
      <c r="F385" s="50" t="s">
        <v>1224</v>
      </c>
      <c r="G385" s="330">
        <v>4000000</v>
      </c>
      <c r="H385" s="330"/>
      <c r="I385" s="330"/>
      <c r="J385" s="330"/>
      <c r="K385" s="330"/>
      <c r="L385" s="330"/>
      <c r="M385" s="52">
        <v>43101</v>
      </c>
      <c r="N385" s="52">
        <v>43465</v>
      </c>
      <c r="O385" s="52"/>
      <c r="P385" s="52"/>
      <c r="Q385" s="31">
        <f t="shared" si="16"/>
        <v>11</v>
      </c>
      <c r="R385" s="32">
        <f t="shared" si="17"/>
        <v>363636.36363636365</v>
      </c>
      <c r="S385" s="53" t="s">
        <v>1225</v>
      </c>
    </row>
    <row r="386" spans="2:19" s="807" customFormat="1" ht="13.5" hidden="1" customHeight="1" x14ac:dyDescent="0.3">
      <c r="B386" s="727">
        <v>384</v>
      </c>
      <c r="C386" s="25" t="str">
        <f t="shared" si="15"/>
        <v>SPP-318-2018</v>
      </c>
      <c r="D386" s="816" t="s">
        <v>1226</v>
      </c>
      <c r="E386" s="49" t="s">
        <v>1227</v>
      </c>
      <c r="F386" s="50" t="s">
        <v>1228</v>
      </c>
      <c r="G386" s="371">
        <v>8765816.0800000001</v>
      </c>
      <c r="H386" s="371"/>
      <c r="I386" s="371"/>
      <c r="J386" s="371"/>
      <c r="K386" s="371"/>
      <c r="L386" s="371"/>
      <c r="M386" s="364">
        <v>43382</v>
      </c>
      <c r="N386" s="149" t="s">
        <v>1230</v>
      </c>
      <c r="O386" s="149"/>
      <c r="P386" s="149"/>
      <c r="Q386" s="31" t="e">
        <f t="shared" si="16"/>
        <v>#VALUE!</v>
      </c>
      <c r="R386" s="32" t="e">
        <f t="shared" si="17"/>
        <v>#VALUE!</v>
      </c>
      <c r="S386" s="329" t="s">
        <v>1229</v>
      </c>
    </row>
    <row r="387" spans="2:19" s="807" customFormat="1" ht="13.5" hidden="1" customHeight="1" x14ac:dyDescent="0.3">
      <c r="B387" s="809">
        <v>385</v>
      </c>
      <c r="C387" s="25" t="str">
        <f t="shared" si="15"/>
        <v>OEP-106-2018</v>
      </c>
      <c r="D387" s="816" t="s">
        <v>1231</v>
      </c>
      <c r="E387" s="49" t="s">
        <v>1232</v>
      </c>
      <c r="F387" s="50" t="s">
        <v>1233</v>
      </c>
      <c r="G387" s="330">
        <v>1000000</v>
      </c>
      <c r="H387" s="330"/>
      <c r="I387" s="330"/>
      <c r="J387" s="330"/>
      <c r="K387" s="330"/>
      <c r="L387" s="330"/>
      <c r="M387" s="52">
        <v>43101</v>
      </c>
      <c r="N387" s="52">
        <v>43465</v>
      </c>
      <c r="O387" s="52"/>
      <c r="P387" s="52"/>
      <c r="Q387" s="31">
        <f t="shared" si="16"/>
        <v>11</v>
      </c>
      <c r="R387" s="32">
        <f t="shared" si="17"/>
        <v>90909.090909090912</v>
      </c>
      <c r="S387" s="53" t="s">
        <v>1158</v>
      </c>
    </row>
    <row r="388" spans="2:19" s="807" customFormat="1" ht="13.5" hidden="1" customHeight="1" x14ac:dyDescent="0.3">
      <c r="B388" s="727">
        <v>386</v>
      </c>
      <c r="C388" s="25" t="str">
        <f t="shared" si="15"/>
        <v>OEP-125-2018</v>
      </c>
      <c r="D388" s="816" t="s">
        <v>1234</v>
      </c>
      <c r="E388" s="49" t="s">
        <v>537</v>
      </c>
      <c r="F388" s="50" t="s">
        <v>1235</v>
      </c>
      <c r="G388" s="330">
        <v>300000</v>
      </c>
      <c r="H388" s="330"/>
      <c r="I388" s="330"/>
      <c r="J388" s="330"/>
      <c r="K388" s="330"/>
      <c r="L388" s="330"/>
      <c r="M388" s="52">
        <v>43101</v>
      </c>
      <c r="N388" s="52">
        <v>43465</v>
      </c>
      <c r="O388" s="52"/>
      <c r="P388" s="52"/>
      <c r="Q388" s="31">
        <f t="shared" si="16"/>
        <v>11</v>
      </c>
      <c r="R388" s="32">
        <f t="shared" si="17"/>
        <v>27272.727272727272</v>
      </c>
      <c r="S388" s="53" t="s">
        <v>1236</v>
      </c>
    </row>
    <row r="389" spans="2:19" s="807" customFormat="1" ht="13.5" hidden="1" customHeight="1" x14ac:dyDescent="0.3">
      <c r="B389" s="809">
        <v>387</v>
      </c>
      <c r="C389" s="25" t="str">
        <f t="shared" ref="C389:C452" si="18">MID(D389,1,12)</f>
        <v>OEP-122-2018</v>
      </c>
      <c r="D389" s="816" t="s">
        <v>1237</v>
      </c>
      <c r="E389" s="49" t="s">
        <v>522</v>
      </c>
      <c r="F389" s="50" t="s">
        <v>1235</v>
      </c>
      <c r="G389" s="330">
        <v>300000</v>
      </c>
      <c r="H389" s="330"/>
      <c r="I389" s="330"/>
      <c r="J389" s="330"/>
      <c r="K389" s="330"/>
      <c r="L389" s="330"/>
      <c r="M389" s="52">
        <v>43101</v>
      </c>
      <c r="N389" s="52">
        <v>43465</v>
      </c>
      <c r="O389" s="52"/>
      <c r="P389" s="52"/>
      <c r="Q389" s="31">
        <f t="shared" si="16"/>
        <v>11</v>
      </c>
      <c r="R389" s="32">
        <f t="shared" si="17"/>
        <v>27272.727272727272</v>
      </c>
      <c r="S389" s="53" t="s">
        <v>1236</v>
      </c>
    </row>
    <row r="390" spans="2:19" s="807" customFormat="1" ht="13.5" hidden="1" customHeight="1" x14ac:dyDescent="0.3">
      <c r="B390" s="727">
        <v>388</v>
      </c>
      <c r="C390" s="25" t="str">
        <f t="shared" si="18"/>
        <v>OEP-110-2018</v>
      </c>
      <c r="D390" s="816" t="s">
        <v>1238</v>
      </c>
      <c r="E390" s="49" t="s">
        <v>1239</v>
      </c>
      <c r="F390" s="50" t="s">
        <v>1240</v>
      </c>
      <c r="G390" s="330">
        <v>348000</v>
      </c>
      <c r="H390" s="330"/>
      <c r="I390" s="330"/>
      <c r="J390" s="330"/>
      <c r="K390" s="330"/>
      <c r="L390" s="330"/>
      <c r="M390" s="52">
        <v>43101</v>
      </c>
      <c r="N390" s="52">
        <v>43465</v>
      </c>
      <c r="O390" s="52"/>
      <c r="P390" s="52"/>
      <c r="Q390" s="31">
        <f t="shared" ref="Q390:Q453" si="19">DATEDIF(M390,N390,"m")</f>
        <v>11</v>
      </c>
      <c r="R390" s="32">
        <f t="shared" ref="R390:R453" si="20">G390/Q390</f>
        <v>31636.363636363636</v>
      </c>
      <c r="S390" s="53" t="s">
        <v>1031</v>
      </c>
    </row>
    <row r="391" spans="2:19" s="807" customFormat="1" ht="13.5" hidden="1" customHeight="1" x14ac:dyDescent="0.3">
      <c r="B391" s="727">
        <v>389</v>
      </c>
      <c r="C391" s="25" t="str">
        <f t="shared" si="18"/>
        <v>OEP-108-2018</v>
      </c>
      <c r="D391" s="816" t="s">
        <v>1241</v>
      </c>
      <c r="E391" s="49" t="s">
        <v>1242</v>
      </c>
      <c r="F391" s="50" t="s">
        <v>1243</v>
      </c>
      <c r="G391" s="330">
        <v>417000</v>
      </c>
      <c r="H391" s="330"/>
      <c r="I391" s="330"/>
      <c r="J391" s="330"/>
      <c r="K391" s="330"/>
      <c r="L391" s="330"/>
      <c r="M391" s="52">
        <v>43101</v>
      </c>
      <c r="N391" s="52">
        <v>43465</v>
      </c>
      <c r="O391" s="52"/>
      <c r="P391" s="52"/>
      <c r="Q391" s="31">
        <f t="shared" si="19"/>
        <v>11</v>
      </c>
      <c r="R391" s="32">
        <f t="shared" si="20"/>
        <v>37909.090909090912</v>
      </c>
      <c r="S391" s="53" t="s">
        <v>1244</v>
      </c>
    </row>
    <row r="392" spans="2:19" s="807" customFormat="1" ht="13.5" hidden="1" customHeight="1" x14ac:dyDescent="0.3">
      <c r="B392" s="809">
        <v>390</v>
      </c>
      <c r="C392" s="25" t="str">
        <f t="shared" si="18"/>
        <v>OEP-099-2018</v>
      </c>
      <c r="D392" s="816" t="s">
        <v>1245</v>
      </c>
      <c r="E392" s="49" t="s">
        <v>247</v>
      </c>
      <c r="F392" s="50" t="s">
        <v>1246</v>
      </c>
      <c r="G392" s="330">
        <v>2100000</v>
      </c>
      <c r="H392" s="330"/>
      <c r="I392" s="330"/>
      <c r="J392" s="330"/>
      <c r="K392" s="330"/>
      <c r="L392" s="330"/>
      <c r="M392" s="52">
        <v>43101</v>
      </c>
      <c r="N392" s="52">
        <v>43465</v>
      </c>
      <c r="O392" s="52"/>
      <c r="P392" s="52"/>
      <c r="Q392" s="31">
        <f t="shared" si="19"/>
        <v>11</v>
      </c>
      <c r="R392" s="32">
        <f t="shared" si="20"/>
        <v>190909.09090909091</v>
      </c>
      <c r="S392" s="53" t="s">
        <v>1247</v>
      </c>
    </row>
    <row r="393" spans="2:19" s="807" customFormat="1" ht="13.5" hidden="1" customHeight="1" x14ac:dyDescent="0.3">
      <c r="B393" s="727">
        <v>391</v>
      </c>
      <c r="C393" s="25" t="str">
        <f t="shared" si="18"/>
        <v>OEP-124-2018</v>
      </c>
      <c r="D393" s="816" t="s">
        <v>1248</v>
      </c>
      <c r="E393" s="49" t="s">
        <v>533</v>
      </c>
      <c r="F393" s="50" t="s">
        <v>1249</v>
      </c>
      <c r="G393" s="330">
        <v>4800000</v>
      </c>
      <c r="H393" s="330"/>
      <c r="I393" s="330"/>
      <c r="J393" s="330"/>
      <c r="K393" s="330"/>
      <c r="L393" s="330"/>
      <c r="M393" s="52">
        <v>43101</v>
      </c>
      <c r="N393" s="52">
        <v>43465</v>
      </c>
      <c r="O393" s="52"/>
      <c r="P393" s="52"/>
      <c r="Q393" s="31">
        <f t="shared" si="19"/>
        <v>11</v>
      </c>
      <c r="R393" s="32">
        <f t="shared" si="20"/>
        <v>436363.63636363635</v>
      </c>
      <c r="S393" s="53" t="s">
        <v>1250</v>
      </c>
    </row>
    <row r="394" spans="2:19" s="807" customFormat="1" ht="13.5" hidden="1" customHeight="1" x14ac:dyDescent="0.3">
      <c r="B394" s="809">
        <v>392</v>
      </c>
      <c r="C394" s="25" t="str">
        <f t="shared" si="18"/>
        <v>OEP-093-2018</v>
      </c>
      <c r="D394" s="816" t="s">
        <v>1251</v>
      </c>
      <c r="E394" s="49" t="s">
        <v>123</v>
      </c>
      <c r="F394" s="50" t="s">
        <v>1221</v>
      </c>
      <c r="G394" s="330">
        <v>278400</v>
      </c>
      <c r="H394" s="330"/>
      <c r="I394" s="330"/>
      <c r="J394" s="330"/>
      <c r="K394" s="330"/>
      <c r="L394" s="330"/>
      <c r="M394" s="52">
        <v>43101</v>
      </c>
      <c r="N394" s="52">
        <v>43465</v>
      </c>
      <c r="O394" s="52"/>
      <c r="P394" s="52"/>
      <c r="Q394" s="31">
        <f t="shared" si="19"/>
        <v>11</v>
      </c>
      <c r="R394" s="32">
        <f t="shared" si="20"/>
        <v>25309.090909090908</v>
      </c>
      <c r="S394" s="53" t="s">
        <v>1222</v>
      </c>
    </row>
    <row r="395" spans="2:19" s="807" customFormat="1" ht="13.5" hidden="1" customHeight="1" x14ac:dyDescent="0.3">
      <c r="B395" s="812">
        <v>393</v>
      </c>
      <c r="C395" s="25" t="str">
        <f t="shared" si="18"/>
        <v>OEP-102-2018</v>
      </c>
      <c r="D395" s="816" t="s">
        <v>1252</v>
      </c>
      <c r="E395" s="49" t="s">
        <v>278</v>
      </c>
      <c r="F395" s="50" t="s">
        <v>1253</v>
      </c>
      <c r="G395" s="330">
        <v>516000</v>
      </c>
      <c r="H395" s="330"/>
      <c r="I395" s="330"/>
      <c r="J395" s="330"/>
      <c r="K395" s="330"/>
      <c r="L395" s="330"/>
      <c r="M395" s="52">
        <v>43101</v>
      </c>
      <c r="N395" s="52">
        <v>43465</v>
      </c>
      <c r="O395" s="52"/>
      <c r="P395" s="52"/>
      <c r="Q395" s="31">
        <f t="shared" si="19"/>
        <v>11</v>
      </c>
      <c r="R395" s="32">
        <f t="shared" si="20"/>
        <v>46909.090909090912</v>
      </c>
      <c r="S395" s="53" t="s">
        <v>1254</v>
      </c>
    </row>
    <row r="396" spans="2:19" s="807" customFormat="1" ht="13.5" hidden="1" customHeight="1" x14ac:dyDescent="0.3">
      <c r="B396" s="727">
        <v>394</v>
      </c>
      <c r="C396" s="25" t="str">
        <f t="shared" si="18"/>
        <v>SPP-317-2018</v>
      </c>
      <c r="D396" s="816" t="s">
        <v>1255</v>
      </c>
      <c r="E396" s="49" t="s">
        <v>896</v>
      </c>
      <c r="F396" s="50" t="s">
        <v>1256</v>
      </c>
      <c r="G396" s="371">
        <v>5636340.2400000002</v>
      </c>
      <c r="H396" s="371"/>
      <c r="I396" s="371"/>
      <c r="J396" s="371"/>
      <c r="K396" s="371"/>
      <c r="L396" s="371"/>
      <c r="M396" s="52">
        <v>43382</v>
      </c>
      <c r="N396" s="149" t="s">
        <v>1258</v>
      </c>
      <c r="O396" s="149"/>
      <c r="P396" s="149"/>
      <c r="Q396" s="31" t="e">
        <f t="shared" si="19"/>
        <v>#VALUE!</v>
      </c>
      <c r="R396" s="32" t="e">
        <f t="shared" si="20"/>
        <v>#VALUE!</v>
      </c>
      <c r="S396" s="329" t="s">
        <v>1257</v>
      </c>
    </row>
    <row r="397" spans="2:19" s="807" customFormat="1" ht="13.5" hidden="1" customHeight="1" x14ac:dyDescent="0.3">
      <c r="B397" s="809">
        <v>395</v>
      </c>
      <c r="C397" s="25" t="str">
        <f t="shared" si="18"/>
        <v>TES-148-2018</v>
      </c>
      <c r="D397" s="816" t="s">
        <v>1259</v>
      </c>
      <c r="E397" s="49" t="s">
        <v>31</v>
      </c>
      <c r="F397" s="50" t="s">
        <v>1260</v>
      </c>
      <c r="G397" s="51" t="s">
        <v>14</v>
      </c>
      <c r="H397" s="51"/>
      <c r="I397" s="51"/>
      <c r="J397" s="51"/>
      <c r="K397" s="51"/>
      <c r="L397" s="51"/>
      <c r="M397" s="52">
        <v>43102</v>
      </c>
      <c r="N397" s="52">
        <v>43465</v>
      </c>
      <c r="O397" s="52"/>
      <c r="P397" s="52"/>
      <c r="Q397" s="31">
        <f t="shared" si="19"/>
        <v>11</v>
      </c>
      <c r="R397" s="32" t="e">
        <f t="shared" si="20"/>
        <v>#VALUE!</v>
      </c>
      <c r="S397" s="53" t="s">
        <v>14</v>
      </c>
    </row>
    <row r="398" spans="2:19" s="807" customFormat="1" ht="13.5" hidden="1" customHeight="1" x14ac:dyDescent="0.3">
      <c r="B398" s="727">
        <v>396</v>
      </c>
      <c r="C398" s="25" t="str">
        <f t="shared" si="18"/>
        <v>TES-149-2018</v>
      </c>
      <c r="D398" s="816" t="s">
        <v>1261</v>
      </c>
      <c r="E398" s="49" t="s">
        <v>29</v>
      </c>
      <c r="F398" s="50" t="s">
        <v>1260</v>
      </c>
      <c r="G398" s="51" t="s">
        <v>14</v>
      </c>
      <c r="H398" s="51"/>
      <c r="I398" s="51"/>
      <c r="J398" s="51"/>
      <c r="K398" s="51"/>
      <c r="L398" s="51"/>
      <c r="M398" s="52">
        <v>43102</v>
      </c>
      <c r="N398" s="52">
        <v>43465</v>
      </c>
      <c r="O398" s="52"/>
      <c r="P398" s="52"/>
      <c r="Q398" s="31">
        <f t="shared" si="19"/>
        <v>11</v>
      </c>
      <c r="R398" s="32" t="e">
        <f t="shared" si="20"/>
        <v>#VALUE!</v>
      </c>
      <c r="S398" s="53" t="s">
        <v>14</v>
      </c>
    </row>
    <row r="399" spans="2:19" s="807" customFormat="1" ht="13.5" hidden="1" customHeight="1" x14ac:dyDescent="0.3">
      <c r="B399" s="809">
        <v>397</v>
      </c>
      <c r="C399" s="25" t="str">
        <f t="shared" si="18"/>
        <v>TES-150-2018</v>
      </c>
      <c r="D399" s="816" t="s">
        <v>1262</v>
      </c>
      <c r="E399" s="49" t="s">
        <v>1263</v>
      </c>
      <c r="F399" s="50" t="s">
        <v>1260</v>
      </c>
      <c r="G399" s="51" t="s">
        <v>14</v>
      </c>
      <c r="H399" s="51"/>
      <c r="I399" s="51"/>
      <c r="J399" s="51"/>
      <c r="K399" s="51"/>
      <c r="L399" s="51"/>
      <c r="M399" s="52">
        <v>43102</v>
      </c>
      <c r="N399" s="52">
        <v>43465</v>
      </c>
      <c r="O399" s="52"/>
      <c r="P399" s="52"/>
      <c r="Q399" s="31">
        <f t="shared" si="19"/>
        <v>11</v>
      </c>
      <c r="R399" s="32" t="e">
        <f t="shared" si="20"/>
        <v>#VALUE!</v>
      </c>
      <c r="S399" s="53" t="s">
        <v>14</v>
      </c>
    </row>
    <row r="400" spans="2:19" s="807" customFormat="1" ht="13.5" hidden="1" customHeight="1" x14ac:dyDescent="0.3">
      <c r="B400" s="727">
        <v>398</v>
      </c>
      <c r="C400" s="25" t="str">
        <f t="shared" si="18"/>
        <v>TES-151-2018</v>
      </c>
      <c r="D400" s="816" t="s">
        <v>1264</v>
      </c>
      <c r="E400" s="49" t="s">
        <v>33</v>
      </c>
      <c r="F400" s="50" t="s">
        <v>1260</v>
      </c>
      <c r="G400" s="51" t="s">
        <v>14</v>
      </c>
      <c r="H400" s="51"/>
      <c r="I400" s="51"/>
      <c r="J400" s="51"/>
      <c r="K400" s="51"/>
      <c r="L400" s="51"/>
      <c r="M400" s="52">
        <v>43102</v>
      </c>
      <c r="N400" s="52">
        <v>43465</v>
      </c>
      <c r="O400" s="52"/>
      <c r="P400" s="52"/>
      <c r="Q400" s="31">
        <f t="shared" si="19"/>
        <v>11</v>
      </c>
      <c r="R400" s="32" t="e">
        <f t="shared" si="20"/>
        <v>#VALUE!</v>
      </c>
      <c r="S400" s="53" t="s">
        <v>14</v>
      </c>
    </row>
    <row r="401" spans="2:19" s="807" customFormat="1" ht="13.5" hidden="1" customHeight="1" x14ac:dyDescent="0.3">
      <c r="B401" s="809">
        <v>399</v>
      </c>
      <c r="C401" s="25" t="str">
        <f t="shared" si="18"/>
        <v>TES-152-2018</v>
      </c>
      <c r="D401" s="816" t="s">
        <v>1265</v>
      </c>
      <c r="E401" s="49" t="s">
        <v>35</v>
      </c>
      <c r="F401" s="50" t="s">
        <v>1260</v>
      </c>
      <c r="G401" s="51" t="s">
        <v>14</v>
      </c>
      <c r="H401" s="51"/>
      <c r="I401" s="51"/>
      <c r="J401" s="51"/>
      <c r="K401" s="51"/>
      <c r="L401" s="51"/>
      <c r="M401" s="52">
        <v>43102</v>
      </c>
      <c r="N401" s="52">
        <v>43465</v>
      </c>
      <c r="O401" s="52"/>
      <c r="P401" s="52"/>
      <c r="Q401" s="31">
        <f t="shared" si="19"/>
        <v>11</v>
      </c>
      <c r="R401" s="32" t="e">
        <f t="shared" si="20"/>
        <v>#VALUE!</v>
      </c>
      <c r="S401" s="53" t="s">
        <v>14</v>
      </c>
    </row>
    <row r="402" spans="2:19" s="807" customFormat="1" ht="13.5" hidden="1" customHeight="1" x14ac:dyDescent="0.3">
      <c r="B402" s="727">
        <v>400</v>
      </c>
      <c r="C402" s="25" t="str">
        <f t="shared" si="18"/>
        <v>TES-160-2018</v>
      </c>
      <c r="D402" s="816" t="s">
        <v>1266</v>
      </c>
      <c r="E402" s="49" t="s">
        <v>336</v>
      </c>
      <c r="F402" s="50" t="s">
        <v>1267</v>
      </c>
      <c r="G402" s="51" t="s">
        <v>14</v>
      </c>
      <c r="H402" s="51"/>
      <c r="I402" s="51"/>
      <c r="J402" s="51"/>
      <c r="K402" s="51"/>
      <c r="L402" s="51"/>
      <c r="M402" s="52">
        <v>43161</v>
      </c>
      <c r="N402" s="52">
        <v>43465</v>
      </c>
      <c r="O402" s="52"/>
      <c r="P402" s="52"/>
      <c r="Q402" s="31">
        <f t="shared" si="19"/>
        <v>9</v>
      </c>
      <c r="R402" s="32" t="e">
        <f t="shared" si="20"/>
        <v>#VALUE!</v>
      </c>
      <c r="S402" s="53" t="s">
        <v>14</v>
      </c>
    </row>
    <row r="403" spans="2:19" s="807" customFormat="1" ht="13.5" hidden="1" customHeight="1" x14ac:dyDescent="0.3">
      <c r="B403" s="727">
        <v>401</v>
      </c>
      <c r="C403" s="25" t="str">
        <f t="shared" si="18"/>
        <v>SPP-316-2018</v>
      </c>
      <c r="D403" s="816" t="s">
        <v>1268</v>
      </c>
      <c r="E403" s="49" t="s">
        <v>1269</v>
      </c>
      <c r="F403" s="50" t="s">
        <v>1270</v>
      </c>
      <c r="G403" s="324">
        <v>421544</v>
      </c>
      <c r="H403" s="324"/>
      <c r="I403" s="324"/>
      <c r="J403" s="324"/>
      <c r="K403" s="324"/>
      <c r="L403" s="324"/>
      <c r="M403" s="364">
        <v>43382</v>
      </c>
      <c r="N403" s="149" t="s">
        <v>1258</v>
      </c>
      <c r="O403" s="149"/>
      <c r="P403" s="149"/>
      <c r="Q403" s="31" t="e">
        <f t="shared" si="19"/>
        <v>#VALUE!</v>
      </c>
      <c r="R403" s="32" t="e">
        <f t="shared" si="20"/>
        <v>#VALUE!</v>
      </c>
      <c r="S403" s="329" t="s">
        <v>1271</v>
      </c>
    </row>
    <row r="404" spans="2:19" s="807" customFormat="1" ht="13.5" hidden="1" customHeight="1" x14ac:dyDescent="0.3">
      <c r="B404" s="809">
        <v>402</v>
      </c>
      <c r="C404" s="25" t="str">
        <f t="shared" si="18"/>
        <v>SAD-489-2018</v>
      </c>
      <c r="D404" s="816" t="s">
        <v>1272</v>
      </c>
      <c r="E404" s="49" t="s">
        <v>1273</v>
      </c>
      <c r="F404" s="50" t="s">
        <v>1274</v>
      </c>
      <c r="G404" s="51" t="s">
        <v>14</v>
      </c>
      <c r="H404" s="51"/>
      <c r="I404" s="51"/>
      <c r="J404" s="51"/>
      <c r="K404" s="51"/>
      <c r="L404" s="51"/>
      <c r="M404" s="52">
        <v>43132</v>
      </c>
      <c r="N404" s="52">
        <v>43465</v>
      </c>
      <c r="O404" s="52"/>
      <c r="P404" s="52"/>
      <c r="Q404" s="31">
        <f t="shared" si="19"/>
        <v>10</v>
      </c>
      <c r="R404" s="32" t="e">
        <f t="shared" si="20"/>
        <v>#VALUE!</v>
      </c>
      <c r="S404" s="53" t="s">
        <v>14</v>
      </c>
    </row>
    <row r="405" spans="2:19" s="807" customFormat="1" ht="13.5" hidden="1" customHeight="1" x14ac:dyDescent="0.3">
      <c r="B405" s="727">
        <v>403</v>
      </c>
      <c r="C405" s="25" t="str">
        <f t="shared" si="18"/>
        <v>SAD-462-2018</v>
      </c>
      <c r="D405" s="816" t="s">
        <v>1275</v>
      </c>
      <c r="E405" s="49" t="s">
        <v>323</v>
      </c>
      <c r="F405" s="50" t="s">
        <v>1276</v>
      </c>
      <c r="G405" s="330">
        <v>4800000</v>
      </c>
      <c r="H405" s="330"/>
      <c r="I405" s="330"/>
      <c r="J405" s="330"/>
      <c r="K405" s="330"/>
      <c r="L405" s="330"/>
      <c r="M405" s="149" t="s">
        <v>14</v>
      </c>
      <c r="N405" s="149" t="s">
        <v>14</v>
      </c>
      <c r="O405" s="149"/>
      <c r="P405" s="149"/>
      <c r="Q405" s="31" t="e">
        <f t="shared" si="19"/>
        <v>#VALUE!</v>
      </c>
      <c r="R405" s="32" t="e">
        <f t="shared" si="20"/>
        <v>#VALUE!</v>
      </c>
      <c r="S405" s="53" t="s">
        <v>1250</v>
      </c>
    </row>
    <row r="406" spans="2:19" s="807" customFormat="1" ht="13.5" hidden="1" customHeight="1" x14ac:dyDescent="0.3">
      <c r="B406" s="809">
        <v>404</v>
      </c>
      <c r="C406" s="25" t="str">
        <f t="shared" si="18"/>
        <v>SAD-461-2018</v>
      </c>
      <c r="D406" s="816" t="s">
        <v>1277</v>
      </c>
      <c r="E406" s="49" t="s">
        <v>260</v>
      </c>
      <c r="F406" s="50" t="s">
        <v>1278</v>
      </c>
      <c r="G406" s="330">
        <v>55200000</v>
      </c>
      <c r="H406" s="330"/>
      <c r="I406" s="330"/>
      <c r="J406" s="330"/>
      <c r="K406" s="330"/>
      <c r="L406" s="330"/>
      <c r="M406" s="52">
        <v>43101</v>
      </c>
      <c r="N406" s="52">
        <v>43465</v>
      </c>
      <c r="O406" s="52"/>
      <c r="P406" s="52"/>
      <c r="Q406" s="31">
        <f t="shared" si="19"/>
        <v>11</v>
      </c>
      <c r="R406" s="32">
        <f t="shared" si="20"/>
        <v>5018181.8181818184</v>
      </c>
      <c r="S406" s="53" t="s">
        <v>1279</v>
      </c>
    </row>
    <row r="407" spans="2:19" s="807" customFormat="1" ht="13.5" hidden="1" customHeight="1" x14ac:dyDescent="0.3">
      <c r="B407" s="812">
        <v>405</v>
      </c>
      <c r="C407" s="25" t="str">
        <f t="shared" si="18"/>
        <v>SSP-222-2018</v>
      </c>
      <c r="D407" s="816" t="s">
        <v>1280</v>
      </c>
      <c r="E407" s="49" t="s">
        <v>414</v>
      </c>
      <c r="F407" s="50" t="s">
        <v>1281</v>
      </c>
      <c r="G407" s="330">
        <v>14000000</v>
      </c>
      <c r="H407" s="330"/>
      <c r="I407" s="330"/>
      <c r="J407" s="330"/>
      <c r="K407" s="330"/>
      <c r="L407" s="330"/>
      <c r="M407" s="52">
        <v>43101</v>
      </c>
      <c r="N407" s="52">
        <v>43465</v>
      </c>
      <c r="O407" s="52"/>
      <c r="P407" s="52"/>
      <c r="Q407" s="31">
        <f t="shared" si="19"/>
        <v>11</v>
      </c>
      <c r="R407" s="32">
        <f t="shared" si="20"/>
        <v>1272727.2727272727</v>
      </c>
      <c r="S407" s="53" t="s">
        <v>1282</v>
      </c>
    </row>
    <row r="408" spans="2:19" s="807" customFormat="1" ht="13.5" hidden="1" customHeight="1" x14ac:dyDescent="0.3">
      <c r="B408" s="727">
        <v>406</v>
      </c>
      <c r="C408" s="25" t="str">
        <f t="shared" si="18"/>
        <v>OEP-109-2018</v>
      </c>
      <c r="D408" s="816" t="s">
        <v>1283</v>
      </c>
      <c r="E408" s="49" t="s">
        <v>345</v>
      </c>
      <c r="F408" s="50" t="s">
        <v>1284</v>
      </c>
      <c r="G408" s="330">
        <v>1800000</v>
      </c>
      <c r="H408" s="330"/>
      <c r="I408" s="330"/>
      <c r="J408" s="330"/>
      <c r="K408" s="330"/>
      <c r="L408" s="330"/>
      <c r="M408" s="52">
        <v>43101</v>
      </c>
      <c r="N408" s="52">
        <v>43465</v>
      </c>
      <c r="O408" s="52"/>
      <c r="P408" s="52"/>
      <c r="Q408" s="31">
        <f t="shared" si="19"/>
        <v>11</v>
      </c>
      <c r="R408" s="32">
        <f t="shared" si="20"/>
        <v>163636.36363636365</v>
      </c>
      <c r="S408" s="53" t="s">
        <v>1285</v>
      </c>
    </row>
    <row r="409" spans="2:19" s="807" customFormat="1" ht="13.5" hidden="1" customHeight="1" x14ac:dyDescent="0.3">
      <c r="B409" s="809">
        <v>407</v>
      </c>
      <c r="C409" s="25" t="str">
        <f t="shared" si="18"/>
        <v>OEP-112-2018</v>
      </c>
      <c r="D409" s="816" t="s">
        <v>1286</v>
      </c>
      <c r="E409" s="49" t="s">
        <v>353</v>
      </c>
      <c r="F409" s="50" t="s">
        <v>1240</v>
      </c>
      <c r="G409" s="330">
        <v>348000</v>
      </c>
      <c r="H409" s="330"/>
      <c r="I409" s="330"/>
      <c r="J409" s="330"/>
      <c r="K409" s="330"/>
      <c r="L409" s="330"/>
      <c r="M409" s="52">
        <v>43101</v>
      </c>
      <c r="N409" s="52">
        <v>43465</v>
      </c>
      <c r="O409" s="52"/>
      <c r="P409" s="52"/>
      <c r="Q409" s="31">
        <f t="shared" si="19"/>
        <v>11</v>
      </c>
      <c r="R409" s="32">
        <f t="shared" si="20"/>
        <v>31636.363636363636</v>
      </c>
      <c r="S409" s="53" t="s">
        <v>1031</v>
      </c>
    </row>
    <row r="410" spans="2:19" s="807" customFormat="1" ht="13.5" hidden="1" customHeight="1" x14ac:dyDescent="0.3">
      <c r="B410" s="727">
        <v>408</v>
      </c>
      <c r="C410" s="25" t="str">
        <f t="shared" si="18"/>
        <v>OEP-097-2018</v>
      </c>
      <c r="D410" s="816" t="s">
        <v>1287</v>
      </c>
      <c r="E410" s="49" t="s">
        <v>187</v>
      </c>
      <c r="F410" s="50" t="s">
        <v>1288</v>
      </c>
      <c r="G410" s="330">
        <v>456000</v>
      </c>
      <c r="H410" s="330"/>
      <c r="I410" s="330"/>
      <c r="J410" s="330"/>
      <c r="K410" s="330"/>
      <c r="L410" s="330"/>
      <c r="M410" s="52">
        <v>43101</v>
      </c>
      <c r="N410" s="52">
        <v>43465</v>
      </c>
      <c r="O410" s="52"/>
      <c r="P410" s="52"/>
      <c r="Q410" s="31">
        <f t="shared" si="19"/>
        <v>11</v>
      </c>
      <c r="R410" s="32">
        <f t="shared" si="20"/>
        <v>41454.545454545456</v>
      </c>
      <c r="S410" s="53" t="s">
        <v>1289</v>
      </c>
    </row>
    <row r="411" spans="2:19" s="807" customFormat="1" ht="13.5" hidden="1" customHeight="1" x14ac:dyDescent="0.3">
      <c r="B411" s="809">
        <v>409</v>
      </c>
      <c r="C411" s="25" t="str">
        <f t="shared" si="18"/>
        <v>SAD-481-2018</v>
      </c>
      <c r="D411" s="816" t="s">
        <v>1290</v>
      </c>
      <c r="E411" s="49" t="s">
        <v>585</v>
      </c>
      <c r="F411" s="50" t="s">
        <v>1291</v>
      </c>
      <c r="G411" s="330">
        <v>1100000</v>
      </c>
      <c r="H411" s="330"/>
      <c r="I411" s="330"/>
      <c r="J411" s="330"/>
      <c r="K411" s="330"/>
      <c r="L411" s="330"/>
      <c r="M411" s="52">
        <v>43101</v>
      </c>
      <c r="N411" s="52">
        <v>43465</v>
      </c>
      <c r="O411" s="52"/>
      <c r="P411" s="52"/>
      <c r="Q411" s="31">
        <f t="shared" si="19"/>
        <v>11</v>
      </c>
      <c r="R411" s="32">
        <f t="shared" si="20"/>
        <v>100000</v>
      </c>
      <c r="S411" s="53" t="s">
        <v>907</v>
      </c>
    </row>
    <row r="412" spans="2:19" s="807" customFormat="1" ht="13.5" hidden="1" customHeight="1" x14ac:dyDescent="0.3">
      <c r="B412" s="727">
        <v>410</v>
      </c>
      <c r="C412" s="25" t="str">
        <f t="shared" si="18"/>
        <v>SAD-488-2018</v>
      </c>
      <c r="D412" s="816" t="s">
        <v>1292</v>
      </c>
      <c r="E412" s="49" t="s">
        <v>578</v>
      </c>
      <c r="F412" s="50" t="s">
        <v>1293</v>
      </c>
      <c r="G412" s="151">
        <v>258373.8</v>
      </c>
      <c r="H412" s="151"/>
      <c r="I412" s="151"/>
      <c r="J412" s="151"/>
      <c r="K412" s="151"/>
      <c r="L412" s="151"/>
      <c r="M412" s="52">
        <v>43101</v>
      </c>
      <c r="N412" s="52">
        <v>43465</v>
      </c>
      <c r="O412" s="52"/>
      <c r="P412" s="52"/>
      <c r="Q412" s="31">
        <f t="shared" si="19"/>
        <v>11</v>
      </c>
      <c r="R412" s="32">
        <f t="shared" si="20"/>
        <v>23488.527272727271</v>
      </c>
      <c r="S412" s="53" t="s">
        <v>1294</v>
      </c>
    </row>
    <row r="413" spans="2:19" s="807" customFormat="1" ht="13.5" hidden="1" customHeight="1" x14ac:dyDescent="0.3">
      <c r="B413" s="809">
        <v>411</v>
      </c>
      <c r="C413" s="25" t="str">
        <f t="shared" si="18"/>
        <v>OEP-096-2018</v>
      </c>
      <c r="D413" s="816" t="s">
        <v>1295</v>
      </c>
      <c r="E413" s="49" t="s">
        <v>184</v>
      </c>
      <c r="F413" s="50" t="s">
        <v>1221</v>
      </c>
      <c r="G413" s="330">
        <v>278400</v>
      </c>
      <c r="H413" s="330"/>
      <c r="I413" s="330"/>
      <c r="J413" s="330"/>
      <c r="K413" s="330"/>
      <c r="L413" s="330"/>
      <c r="M413" s="52">
        <v>43101</v>
      </c>
      <c r="N413" s="52">
        <v>43465</v>
      </c>
      <c r="O413" s="52"/>
      <c r="P413" s="52"/>
      <c r="Q413" s="31">
        <f t="shared" si="19"/>
        <v>11</v>
      </c>
      <c r="R413" s="32">
        <f t="shared" si="20"/>
        <v>25309.090909090908</v>
      </c>
      <c r="S413" s="53" t="s">
        <v>1222</v>
      </c>
    </row>
    <row r="414" spans="2:19" s="807" customFormat="1" ht="13.5" hidden="1" customHeight="1" x14ac:dyDescent="0.3">
      <c r="B414" s="727">
        <v>412</v>
      </c>
      <c r="C414" s="25" t="str">
        <f t="shared" si="18"/>
        <v>OEP-095-2018</v>
      </c>
      <c r="D414" s="816" t="s">
        <v>1296</v>
      </c>
      <c r="E414" s="49" t="s">
        <v>182</v>
      </c>
      <c r="F414" s="50" t="s">
        <v>1288</v>
      </c>
      <c r="G414" s="330">
        <v>456000</v>
      </c>
      <c r="H414" s="330"/>
      <c r="I414" s="330"/>
      <c r="J414" s="330"/>
      <c r="K414" s="330"/>
      <c r="L414" s="330"/>
      <c r="M414" s="52">
        <v>43101</v>
      </c>
      <c r="N414" s="52">
        <v>43465</v>
      </c>
      <c r="O414" s="52"/>
      <c r="P414" s="52"/>
      <c r="Q414" s="31">
        <f t="shared" si="19"/>
        <v>11</v>
      </c>
      <c r="R414" s="32">
        <f t="shared" si="20"/>
        <v>41454.545454545456</v>
      </c>
      <c r="S414" s="53" t="s">
        <v>1289</v>
      </c>
    </row>
    <row r="415" spans="2:19" s="807" customFormat="1" ht="13.5" hidden="1" customHeight="1" x14ac:dyDescent="0.3">
      <c r="B415" s="727">
        <v>413</v>
      </c>
      <c r="C415" s="25" t="str">
        <f t="shared" si="18"/>
        <v>OEP-098-2018</v>
      </c>
      <c r="D415" s="816" t="s">
        <v>1297</v>
      </c>
      <c r="E415" s="49" t="s">
        <v>243</v>
      </c>
      <c r="F415" s="50" t="s">
        <v>1298</v>
      </c>
      <c r="G415" s="330">
        <v>417600</v>
      </c>
      <c r="H415" s="330"/>
      <c r="I415" s="330"/>
      <c r="J415" s="330"/>
      <c r="K415" s="330"/>
      <c r="L415" s="330"/>
      <c r="M415" s="52">
        <v>43101</v>
      </c>
      <c r="N415" s="52">
        <v>43465</v>
      </c>
      <c r="O415" s="52"/>
      <c r="P415" s="52"/>
      <c r="Q415" s="31">
        <f t="shared" si="19"/>
        <v>11</v>
      </c>
      <c r="R415" s="32">
        <f t="shared" si="20"/>
        <v>37963.63636363636</v>
      </c>
      <c r="S415" s="53" t="s">
        <v>1299</v>
      </c>
    </row>
    <row r="416" spans="2:19" s="807" customFormat="1" ht="13.5" hidden="1" customHeight="1" x14ac:dyDescent="0.3">
      <c r="B416" s="809">
        <v>414</v>
      </c>
      <c r="C416" s="25" t="str">
        <f t="shared" si="18"/>
        <v>OEP-094-2018</v>
      </c>
      <c r="D416" s="816" t="s">
        <v>1300</v>
      </c>
      <c r="E416" s="49" t="s">
        <v>179</v>
      </c>
      <c r="F416" s="50" t="s">
        <v>1301</v>
      </c>
      <c r="G416" s="330">
        <v>540000</v>
      </c>
      <c r="H416" s="330"/>
      <c r="I416" s="330"/>
      <c r="J416" s="330"/>
      <c r="K416" s="330"/>
      <c r="L416" s="330"/>
      <c r="M416" s="52">
        <v>43101</v>
      </c>
      <c r="N416" s="52">
        <v>43465</v>
      </c>
      <c r="O416" s="52"/>
      <c r="P416" s="52"/>
      <c r="Q416" s="31">
        <f t="shared" si="19"/>
        <v>11</v>
      </c>
      <c r="R416" s="32">
        <f t="shared" si="20"/>
        <v>49090.909090909088</v>
      </c>
      <c r="S416" s="53" t="s">
        <v>1302</v>
      </c>
    </row>
    <row r="417" spans="2:19" s="807" customFormat="1" ht="13.5" hidden="1" customHeight="1" x14ac:dyDescent="0.3">
      <c r="B417" s="727">
        <v>415</v>
      </c>
      <c r="C417" s="25" t="str">
        <f t="shared" si="18"/>
        <v>SSP-215-2018</v>
      </c>
      <c r="D417" s="816" t="s">
        <v>1303</v>
      </c>
      <c r="E417" s="49" t="s">
        <v>131</v>
      </c>
      <c r="F417" s="50" t="s">
        <v>1304</v>
      </c>
      <c r="G417" s="151">
        <v>76270266.799999997</v>
      </c>
      <c r="H417" s="151"/>
      <c r="I417" s="151"/>
      <c r="J417" s="151"/>
      <c r="K417" s="151"/>
      <c r="L417" s="151"/>
      <c r="M417" s="52">
        <v>43101</v>
      </c>
      <c r="N417" s="52">
        <v>43465</v>
      </c>
      <c r="O417" s="52"/>
      <c r="P417" s="52"/>
      <c r="Q417" s="31">
        <f t="shared" si="19"/>
        <v>11</v>
      </c>
      <c r="R417" s="32">
        <f t="shared" si="20"/>
        <v>6933660.6181818182</v>
      </c>
      <c r="S417" s="53" t="s">
        <v>1305</v>
      </c>
    </row>
    <row r="418" spans="2:19" s="807" customFormat="1" ht="13.5" hidden="1" customHeight="1" x14ac:dyDescent="0.3">
      <c r="B418" s="809">
        <v>416</v>
      </c>
      <c r="C418" s="25" t="str">
        <f t="shared" si="18"/>
        <v>OEP-114-2018</v>
      </c>
      <c r="D418" s="816" t="s">
        <v>1306</v>
      </c>
      <c r="E418" s="49" t="s">
        <v>359</v>
      </c>
      <c r="F418" s="50" t="s">
        <v>1307</v>
      </c>
      <c r="G418" s="330">
        <v>6200000</v>
      </c>
      <c r="H418" s="330"/>
      <c r="I418" s="330"/>
      <c r="J418" s="330"/>
      <c r="K418" s="330"/>
      <c r="L418" s="330"/>
      <c r="M418" s="52">
        <v>43101</v>
      </c>
      <c r="N418" s="52">
        <v>43465</v>
      </c>
      <c r="O418" s="52"/>
      <c r="P418" s="52"/>
      <c r="Q418" s="31">
        <f t="shared" si="19"/>
        <v>11</v>
      </c>
      <c r="R418" s="32">
        <f t="shared" si="20"/>
        <v>563636.36363636365</v>
      </c>
      <c r="S418" s="53" t="s">
        <v>1308</v>
      </c>
    </row>
    <row r="419" spans="2:19" s="807" customFormat="1" ht="13.5" hidden="1" customHeight="1" x14ac:dyDescent="0.3">
      <c r="B419" s="812">
        <v>417</v>
      </c>
      <c r="C419" s="25" t="str">
        <f t="shared" si="18"/>
        <v>TES-166-2018</v>
      </c>
      <c r="D419" s="816" t="s">
        <v>1309</v>
      </c>
      <c r="E419" s="49" t="s">
        <v>1310</v>
      </c>
      <c r="F419" s="50" t="s">
        <v>1086</v>
      </c>
      <c r="G419" s="327" t="s">
        <v>14</v>
      </c>
      <c r="H419" s="327"/>
      <c r="I419" s="327"/>
      <c r="J419" s="327"/>
      <c r="K419" s="327"/>
      <c r="L419" s="327"/>
      <c r="M419" s="52">
        <v>43101</v>
      </c>
      <c r="N419" s="52">
        <v>43465</v>
      </c>
      <c r="O419" s="52"/>
      <c r="P419" s="52"/>
      <c r="Q419" s="31">
        <f t="shared" si="19"/>
        <v>11</v>
      </c>
      <c r="R419" s="32" t="e">
        <f t="shared" si="20"/>
        <v>#VALUE!</v>
      </c>
      <c r="S419" s="329" t="s">
        <v>14</v>
      </c>
    </row>
    <row r="420" spans="2:19" s="807" customFormat="1" ht="13.5" hidden="1" customHeight="1" x14ac:dyDescent="0.3">
      <c r="B420" s="727">
        <v>418</v>
      </c>
      <c r="C420" s="25" t="str">
        <f t="shared" si="18"/>
        <v>SDU-011-2018</v>
      </c>
      <c r="D420" s="816" t="s">
        <v>1311</v>
      </c>
      <c r="E420" s="49" t="s">
        <v>476</v>
      </c>
      <c r="F420" s="50" t="s">
        <v>1086</v>
      </c>
      <c r="G420" s="327" t="s">
        <v>14</v>
      </c>
      <c r="H420" s="327"/>
      <c r="I420" s="327"/>
      <c r="J420" s="327"/>
      <c r="K420" s="327"/>
      <c r="L420" s="327"/>
      <c r="M420" s="52">
        <v>43101</v>
      </c>
      <c r="N420" s="52">
        <v>43465</v>
      </c>
      <c r="O420" s="52"/>
      <c r="P420" s="52"/>
      <c r="Q420" s="31">
        <f t="shared" si="19"/>
        <v>11</v>
      </c>
      <c r="R420" s="32" t="e">
        <f t="shared" si="20"/>
        <v>#VALUE!</v>
      </c>
      <c r="S420" s="329" t="s">
        <v>14</v>
      </c>
    </row>
    <row r="421" spans="2:19" s="807" customFormat="1" ht="13.5" hidden="1" customHeight="1" x14ac:dyDescent="0.3">
      <c r="B421" s="809">
        <v>419</v>
      </c>
      <c r="C421" s="25" t="str">
        <f t="shared" si="18"/>
        <v>SAD-445-2017</v>
      </c>
      <c r="D421" s="816" t="s">
        <v>1312</v>
      </c>
      <c r="E421" s="49" t="s">
        <v>1313</v>
      </c>
      <c r="F421" s="50" t="s">
        <v>1314</v>
      </c>
      <c r="G421" s="330">
        <v>8900000</v>
      </c>
      <c r="H421" s="330"/>
      <c r="I421" s="330"/>
      <c r="J421" s="330"/>
      <c r="K421" s="330"/>
      <c r="L421" s="330"/>
      <c r="M421" s="52">
        <v>42962</v>
      </c>
      <c r="N421" s="52">
        <v>43465</v>
      </c>
      <c r="O421" s="52"/>
      <c r="P421" s="52"/>
      <c r="Q421" s="31">
        <f t="shared" si="19"/>
        <v>16</v>
      </c>
      <c r="R421" s="32">
        <f t="shared" si="20"/>
        <v>556250</v>
      </c>
      <c r="S421" s="53" t="s">
        <v>1315</v>
      </c>
    </row>
    <row r="422" spans="2:19" s="807" customFormat="1" ht="13.5" hidden="1" customHeight="1" x14ac:dyDescent="0.3">
      <c r="B422" s="727">
        <v>420</v>
      </c>
      <c r="C422" s="25" t="str">
        <f t="shared" si="18"/>
        <v>SAD-367-2016</v>
      </c>
      <c r="D422" s="816" t="s">
        <v>1316</v>
      </c>
      <c r="E422" s="49" t="s">
        <v>1317</v>
      </c>
      <c r="F422" s="50" t="s">
        <v>1318</v>
      </c>
      <c r="G422" s="330">
        <v>6050000</v>
      </c>
      <c r="H422" s="330"/>
      <c r="I422" s="330"/>
      <c r="J422" s="330"/>
      <c r="K422" s="330"/>
      <c r="L422" s="330"/>
      <c r="M422" s="149" t="s">
        <v>14</v>
      </c>
      <c r="N422" s="52">
        <v>43465</v>
      </c>
      <c r="O422" s="52"/>
      <c r="P422" s="52"/>
      <c r="Q422" s="31" t="e">
        <f t="shared" si="19"/>
        <v>#VALUE!</v>
      </c>
      <c r="R422" s="32" t="e">
        <f t="shared" si="20"/>
        <v>#VALUE!</v>
      </c>
      <c r="S422" s="53" t="s">
        <v>1319</v>
      </c>
    </row>
    <row r="423" spans="2:19" s="807" customFormat="1" ht="13.5" hidden="1" customHeight="1" x14ac:dyDescent="0.3">
      <c r="B423" s="809">
        <v>421</v>
      </c>
      <c r="C423" s="25" t="str">
        <f t="shared" si="18"/>
        <v>SSP-232-2018</v>
      </c>
      <c r="D423" s="816" t="s">
        <v>1320</v>
      </c>
      <c r="E423" s="49" t="s">
        <v>650</v>
      </c>
      <c r="F423" s="50" t="s">
        <v>1321</v>
      </c>
      <c r="G423" s="327" t="s">
        <v>14</v>
      </c>
      <c r="H423" s="327"/>
      <c r="I423" s="327"/>
      <c r="J423" s="327"/>
      <c r="K423" s="327"/>
      <c r="L423" s="327"/>
      <c r="M423" s="52">
        <v>43157</v>
      </c>
      <c r="N423" s="52">
        <v>43465</v>
      </c>
      <c r="O423" s="52"/>
      <c r="P423" s="52"/>
      <c r="Q423" s="31">
        <f t="shared" si="19"/>
        <v>10</v>
      </c>
      <c r="R423" s="32" t="e">
        <f t="shared" si="20"/>
        <v>#VALUE!</v>
      </c>
      <c r="S423" s="329" t="s">
        <v>14</v>
      </c>
    </row>
    <row r="424" spans="2:19" s="807" customFormat="1" ht="13.5" hidden="1" customHeight="1" x14ac:dyDescent="0.3">
      <c r="B424" s="727">
        <v>422</v>
      </c>
      <c r="C424" s="25" t="str">
        <f t="shared" si="18"/>
        <v>SAD-362-2016</v>
      </c>
      <c r="D424" s="816" t="s">
        <v>1322</v>
      </c>
      <c r="E424" s="49" t="s">
        <v>1323</v>
      </c>
      <c r="F424" s="50" t="s">
        <v>2541</v>
      </c>
      <c r="G424" s="51" t="s">
        <v>14</v>
      </c>
      <c r="H424" s="51"/>
      <c r="I424" s="51"/>
      <c r="J424" s="51"/>
      <c r="K424" s="51"/>
      <c r="L424" s="51"/>
      <c r="M424" s="149" t="s">
        <v>14</v>
      </c>
      <c r="N424" s="52">
        <v>43465</v>
      </c>
      <c r="O424" s="52"/>
      <c r="P424" s="52"/>
      <c r="Q424" s="31" t="e">
        <f t="shared" si="19"/>
        <v>#VALUE!</v>
      </c>
      <c r="R424" s="32" t="e">
        <f t="shared" si="20"/>
        <v>#VALUE!</v>
      </c>
      <c r="S424" s="53" t="s">
        <v>14</v>
      </c>
    </row>
    <row r="425" spans="2:19" s="807" customFormat="1" ht="13.5" hidden="1" customHeight="1" x14ac:dyDescent="0.3">
      <c r="B425" s="809">
        <v>423</v>
      </c>
      <c r="C425" s="25" t="str">
        <f t="shared" si="18"/>
        <v>SAD-463-2018</v>
      </c>
      <c r="D425" s="816" t="s">
        <v>1324</v>
      </c>
      <c r="E425" s="49" t="s">
        <v>299</v>
      </c>
      <c r="F425" s="50" t="s">
        <v>1325</v>
      </c>
      <c r="G425" s="330">
        <v>842160</v>
      </c>
      <c r="H425" s="330"/>
      <c r="I425" s="330"/>
      <c r="J425" s="330"/>
      <c r="K425" s="330"/>
      <c r="L425" s="330"/>
      <c r="M425" s="52">
        <v>43101</v>
      </c>
      <c r="N425" s="52">
        <v>43465</v>
      </c>
      <c r="O425" s="52"/>
      <c r="P425" s="52"/>
      <c r="Q425" s="31">
        <f t="shared" si="19"/>
        <v>11</v>
      </c>
      <c r="R425" s="32">
        <f t="shared" si="20"/>
        <v>76560</v>
      </c>
      <c r="S425" s="53" t="s">
        <v>1326</v>
      </c>
    </row>
    <row r="426" spans="2:19" s="807" customFormat="1" ht="13.5" hidden="1" customHeight="1" x14ac:dyDescent="0.3">
      <c r="B426" s="727">
        <v>424</v>
      </c>
      <c r="C426" s="25" t="str">
        <f t="shared" si="18"/>
        <v>SAD-480-2018</v>
      </c>
      <c r="D426" s="816" t="s">
        <v>1327</v>
      </c>
      <c r="E426" s="49" t="s">
        <v>1328</v>
      </c>
      <c r="F426" s="50" t="s">
        <v>1329</v>
      </c>
      <c r="G426" s="330">
        <v>22400000</v>
      </c>
      <c r="H426" s="330"/>
      <c r="I426" s="330"/>
      <c r="J426" s="330"/>
      <c r="K426" s="330"/>
      <c r="L426" s="330"/>
      <c r="M426" s="52">
        <v>43101</v>
      </c>
      <c r="N426" s="52">
        <v>43465</v>
      </c>
      <c r="O426" s="52"/>
      <c r="P426" s="52"/>
      <c r="Q426" s="31">
        <f t="shared" si="19"/>
        <v>11</v>
      </c>
      <c r="R426" s="32">
        <f t="shared" si="20"/>
        <v>2036363.6363636365</v>
      </c>
      <c r="S426" s="331">
        <v>22400000</v>
      </c>
    </row>
    <row r="427" spans="2:19" s="807" customFormat="1" ht="13.5" hidden="1" customHeight="1" x14ac:dyDescent="0.3">
      <c r="B427" s="727">
        <v>425</v>
      </c>
      <c r="C427" s="25" t="str">
        <f t="shared" si="18"/>
        <v>SPP-301-2018</v>
      </c>
      <c r="D427" s="816" t="s">
        <v>1330</v>
      </c>
      <c r="E427" s="49" t="s">
        <v>1331</v>
      </c>
      <c r="F427" s="50" t="s">
        <v>1332</v>
      </c>
      <c r="G427" s="327" t="s">
        <v>14</v>
      </c>
      <c r="H427" s="327"/>
      <c r="I427" s="327"/>
      <c r="J427" s="327"/>
      <c r="K427" s="327"/>
      <c r="L427" s="327"/>
      <c r="M427" s="52">
        <v>43101</v>
      </c>
      <c r="N427" s="52">
        <v>43465</v>
      </c>
      <c r="O427" s="52"/>
      <c r="P427" s="52"/>
      <c r="Q427" s="31">
        <f t="shared" si="19"/>
        <v>11</v>
      </c>
      <c r="R427" s="32" t="e">
        <f t="shared" si="20"/>
        <v>#VALUE!</v>
      </c>
      <c r="S427" s="329" t="s">
        <v>14</v>
      </c>
    </row>
    <row r="428" spans="2:19" s="807" customFormat="1" ht="13.5" hidden="1" customHeight="1" x14ac:dyDescent="0.3">
      <c r="B428" s="809">
        <v>426</v>
      </c>
      <c r="C428" s="25" t="str">
        <f t="shared" si="18"/>
        <v>SSP-224-2018</v>
      </c>
      <c r="D428" s="816" t="s">
        <v>1333</v>
      </c>
      <c r="E428" s="49" t="s">
        <v>465</v>
      </c>
      <c r="F428" s="50" t="s">
        <v>1334</v>
      </c>
      <c r="G428" s="330">
        <v>36000000</v>
      </c>
      <c r="H428" s="330"/>
      <c r="I428" s="330"/>
      <c r="J428" s="330"/>
      <c r="K428" s="330"/>
      <c r="L428" s="330"/>
      <c r="M428" s="52">
        <v>43101</v>
      </c>
      <c r="N428" s="52">
        <v>43465</v>
      </c>
      <c r="O428" s="52"/>
      <c r="P428" s="52"/>
      <c r="Q428" s="31">
        <f t="shared" si="19"/>
        <v>11</v>
      </c>
      <c r="R428" s="32">
        <f t="shared" si="20"/>
        <v>3272727.2727272729</v>
      </c>
      <c r="S428" s="53" t="s">
        <v>1335</v>
      </c>
    </row>
    <row r="429" spans="2:19" s="807" customFormat="1" ht="13.5" hidden="1" customHeight="1" x14ac:dyDescent="0.3">
      <c r="B429" s="727">
        <v>427</v>
      </c>
      <c r="C429" s="25" t="str">
        <f t="shared" si="18"/>
        <v>TES-145-2017</v>
      </c>
      <c r="D429" s="816" t="s">
        <v>1336</v>
      </c>
      <c r="E429" s="49" t="s">
        <v>1068</v>
      </c>
      <c r="F429" s="50" t="s">
        <v>1337</v>
      </c>
      <c r="G429" s="151">
        <v>49357533.43</v>
      </c>
      <c r="H429" s="151"/>
      <c r="I429" s="151"/>
      <c r="J429" s="151"/>
      <c r="K429" s="151"/>
      <c r="L429" s="151"/>
      <c r="M429" s="52">
        <v>42922</v>
      </c>
      <c r="N429" s="52">
        <v>43465</v>
      </c>
      <c r="O429" s="52"/>
      <c r="P429" s="52"/>
      <c r="Q429" s="31">
        <f t="shared" si="19"/>
        <v>17</v>
      </c>
      <c r="R429" s="32">
        <f t="shared" si="20"/>
        <v>2903384.3194117649</v>
      </c>
      <c r="S429" s="53" t="s">
        <v>1338</v>
      </c>
    </row>
    <row r="430" spans="2:19" s="807" customFormat="1" ht="13.5" hidden="1" customHeight="1" x14ac:dyDescent="0.3">
      <c r="B430" s="809">
        <v>428</v>
      </c>
      <c r="C430" s="25" t="str">
        <f t="shared" si="18"/>
        <v>SDH-518-2018</v>
      </c>
      <c r="D430" s="816" t="s">
        <v>1339</v>
      </c>
      <c r="E430" s="49" t="s">
        <v>172</v>
      </c>
      <c r="F430" s="50" t="s">
        <v>1340</v>
      </c>
      <c r="G430" s="371">
        <v>2991444.67</v>
      </c>
      <c r="H430" s="371"/>
      <c r="I430" s="371"/>
      <c r="J430" s="371"/>
      <c r="K430" s="371"/>
      <c r="L430" s="371"/>
      <c r="M430" s="52">
        <v>43402</v>
      </c>
      <c r="N430" s="149" t="s">
        <v>1342</v>
      </c>
      <c r="O430" s="149"/>
      <c r="P430" s="149"/>
      <c r="Q430" s="31" t="e">
        <f t="shared" si="19"/>
        <v>#VALUE!</v>
      </c>
      <c r="R430" s="32" t="e">
        <f t="shared" si="20"/>
        <v>#VALUE!</v>
      </c>
      <c r="S430" s="329" t="s">
        <v>1341</v>
      </c>
    </row>
    <row r="431" spans="2:19" s="807" customFormat="1" ht="13.5" hidden="1" customHeight="1" x14ac:dyDescent="0.3">
      <c r="B431" s="812">
        <v>429</v>
      </c>
      <c r="C431" s="25" t="str">
        <f t="shared" si="18"/>
        <v>DIF-038-2018</v>
      </c>
      <c r="D431" s="816" t="s">
        <v>1343</v>
      </c>
      <c r="E431" s="49" t="s">
        <v>1344</v>
      </c>
      <c r="F431" s="50" t="s">
        <v>1340</v>
      </c>
      <c r="G431" s="371">
        <v>4028019.19</v>
      </c>
      <c r="H431" s="371"/>
      <c r="I431" s="371"/>
      <c r="J431" s="371"/>
      <c r="K431" s="371"/>
      <c r="L431" s="371"/>
      <c r="M431" s="52">
        <v>43402</v>
      </c>
      <c r="N431" s="149" t="s">
        <v>1342</v>
      </c>
      <c r="O431" s="149"/>
      <c r="P431" s="149"/>
      <c r="Q431" s="31">
        <v>1</v>
      </c>
      <c r="R431" s="32">
        <f t="shared" si="20"/>
        <v>4028019.19</v>
      </c>
      <c r="S431" s="329" t="s">
        <v>1345</v>
      </c>
    </row>
    <row r="432" spans="2:19" s="807" customFormat="1" ht="13.5" hidden="1" customHeight="1" x14ac:dyDescent="0.3">
      <c r="B432" s="727">
        <v>430</v>
      </c>
      <c r="C432" s="25" t="str">
        <f t="shared" si="18"/>
        <v>TES-158-2018</v>
      </c>
      <c r="D432" s="816" t="s">
        <v>1346</v>
      </c>
      <c r="E432" s="49" t="s">
        <v>303</v>
      </c>
      <c r="F432" s="50" t="s">
        <v>1347</v>
      </c>
      <c r="G432" s="151">
        <v>5993356</v>
      </c>
      <c r="H432" s="151"/>
      <c r="I432" s="151"/>
      <c r="J432" s="151"/>
      <c r="K432" s="151"/>
      <c r="L432" s="151"/>
      <c r="M432" s="52">
        <v>43101</v>
      </c>
      <c r="N432" s="52">
        <v>43465</v>
      </c>
      <c r="O432" s="52"/>
      <c r="P432" s="52"/>
      <c r="Q432" s="31">
        <f t="shared" si="19"/>
        <v>11</v>
      </c>
      <c r="R432" s="32">
        <f t="shared" si="20"/>
        <v>544850.54545454541</v>
      </c>
      <c r="S432" s="53" t="s">
        <v>1348</v>
      </c>
    </row>
    <row r="433" spans="1:19" s="856" customFormat="1" ht="13.5" hidden="1" customHeight="1" x14ac:dyDescent="0.3">
      <c r="A433" s="807"/>
      <c r="B433" s="809">
        <v>431</v>
      </c>
      <c r="C433" s="25" t="str">
        <f t="shared" si="18"/>
        <v>SAD-493-2018</v>
      </c>
      <c r="D433" s="816" t="s">
        <v>1349</v>
      </c>
      <c r="E433" s="165" t="s">
        <v>972</v>
      </c>
      <c r="F433" s="50" t="s">
        <v>1350</v>
      </c>
      <c r="G433" s="330">
        <v>1680000</v>
      </c>
      <c r="H433" s="330"/>
      <c r="I433" s="330"/>
      <c r="J433" s="330"/>
      <c r="K433" s="330"/>
      <c r="L433" s="330"/>
      <c r="M433" s="52">
        <v>42736</v>
      </c>
      <c r="N433" s="52">
        <v>43465</v>
      </c>
      <c r="O433" s="52"/>
      <c r="P433" s="52"/>
      <c r="Q433" s="31">
        <f t="shared" si="19"/>
        <v>23</v>
      </c>
      <c r="R433" s="32">
        <f t="shared" si="20"/>
        <v>73043.478260869568</v>
      </c>
      <c r="S433" s="53" t="s">
        <v>1351</v>
      </c>
    </row>
    <row r="434" spans="1:19" s="856" customFormat="1" ht="13.5" hidden="1" customHeight="1" x14ac:dyDescent="0.3">
      <c r="A434" s="807"/>
      <c r="B434" s="727">
        <v>432</v>
      </c>
      <c r="C434" s="25" t="str">
        <f t="shared" si="18"/>
        <v>TES-153-2018</v>
      </c>
      <c r="D434" s="816" t="s">
        <v>1352</v>
      </c>
      <c r="E434" s="49" t="s">
        <v>78</v>
      </c>
      <c r="F434" s="50" t="s">
        <v>1353</v>
      </c>
      <c r="G434" s="51" t="s">
        <v>14</v>
      </c>
      <c r="H434" s="51"/>
      <c r="I434" s="51"/>
      <c r="J434" s="51"/>
      <c r="K434" s="51"/>
      <c r="L434" s="51"/>
      <c r="M434" s="52">
        <v>43101</v>
      </c>
      <c r="N434" s="52">
        <v>43465</v>
      </c>
      <c r="O434" s="52"/>
      <c r="P434" s="52"/>
      <c r="Q434" s="31">
        <f t="shared" si="19"/>
        <v>11</v>
      </c>
      <c r="R434" s="32" t="e">
        <f t="shared" si="20"/>
        <v>#VALUE!</v>
      </c>
      <c r="S434" s="53" t="s">
        <v>14</v>
      </c>
    </row>
    <row r="435" spans="1:19" s="856" customFormat="1" ht="13.5" hidden="1" customHeight="1" x14ac:dyDescent="0.3">
      <c r="A435" s="807"/>
      <c r="B435" s="809">
        <v>433</v>
      </c>
      <c r="C435" s="25" t="str">
        <f t="shared" si="18"/>
        <v>DIF-039-2018</v>
      </c>
      <c r="D435" s="816" t="s">
        <v>1354</v>
      </c>
      <c r="E435" s="49" t="s">
        <v>1355</v>
      </c>
      <c r="F435" s="50" t="s">
        <v>1356</v>
      </c>
      <c r="G435" s="371">
        <v>436667.18</v>
      </c>
      <c r="H435" s="371"/>
      <c r="I435" s="371"/>
      <c r="J435" s="371"/>
      <c r="K435" s="371"/>
      <c r="L435" s="371"/>
      <c r="M435" s="52">
        <v>43402</v>
      </c>
      <c r="N435" s="149" t="s">
        <v>988</v>
      </c>
      <c r="O435" s="149"/>
      <c r="P435" s="149"/>
      <c r="Q435" s="31">
        <v>1</v>
      </c>
      <c r="R435" s="32">
        <f t="shared" si="20"/>
        <v>436667.18</v>
      </c>
      <c r="S435" s="329" t="s">
        <v>1357</v>
      </c>
    </row>
    <row r="436" spans="1:19" s="856" customFormat="1" ht="13.5" hidden="1" customHeight="1" x14ac:dyDescent="0.3">
      <c r="A436" s="807"/>
      <c r="B436" s="727">
        <v>434</v>
      </c>
      <c r="C436" s="25" t="str">
        <f t="shared" si="18"/>
        <v>SAD-491-2018</v>
      </c>
      <c r="D436" s="816" t="s">
        <v>1358</v>
      </c>
      <c r="E436" s="49" t="s">
        <v>859</v>
      </c>
      <c r="F436" s="50" t="s">
        <v>1359</v>
      </c>
      <c r="G436" s="148">
        <v>1053632.6399999999</v>
      </c>
      <c r="H436" s="148"/>
      <c r="I436" s="148"/>
      <c r="J436" s="148"/>
      <c r="K436" s="148"/>
      <c r="L436" s="148"/>
      <c r="M436" s="52">
        <v>43101</v>
      </c>
      <c r="N436" s="52">
        <v>43465</v>
      </c>
      <c r="O436" s="52"/>
      <c r="P436" s="52"/>
      <c r="Q436" s="31">
        <f t="shared" si="19"/>
        <v>11</v>
      </c>
      <c r="R436" s="32">
        <f t="shared" si="20"/>
        <v>95784.785454545447</v>
      </c>
      <c r="S436" s="53" t="s">
        <v>1360</v>
      </c>
    </row>
    <row r="437" spans="1:19" s="856" customFormat="1" ht="13.5" hidden="1" customHeight="1" x14ac:dyDescent="0.3">
      <c r="A437" s="807"/>
      <c r="B437" s="809">
        <v>435</v>
      </c>
      <c r="C437" s="25" t="str">
        <f t="shared" si="18"/>
        <v>SAD-492-2018</v>
      </c>
      <c r="D437" s="816" t="s">
        <v>1361</v>
      </c>
      <c r="E437" s="49" t="s">
        <v>859</v>
      </c>
      <c r="F437" s="50" t="s">
        <v>1362</v>
      </c>
      <c r="G437" s="148">
        <v>2548943.46</v>
      </c>
      <c r="H437" s="148"/>
      <c r="I437" s="148"/>
      <c r="J437" s="148"/>
      <c r="K437" s="148"/>
      <c r="L437" s="148"/>
      <c r="M437" s="52">
        <v>43241</v>
      </c>
      <c r="N437" s="52">
        <v>43434</v>
      </c>
      <c r="O437" s="52"/>
      <c r="P437" s="52"/>
      <c r="Q437" s="31">
        <f t="shared" si="19"/>
        <v>6</v>
      </c>
      <c r="R437" s="32">
        <f t="shared" si="20"/>
        <v>424823.91</v>
      </c>
      <c r="S437" s="53" t="s">
        <v>1363</v>
      </c>
    </row>
    <row r="438" spans="1:19" s="856" customFormat="1" ht="13.5" hidden="1" customHeight="1" x14ac:dyDescent="0.3">
      <c r="A438" s="807"/>
      <c r="B438" s="727">
        <v>436</v>
      </c>
      <c r="C438" s="25" t="str">
        <f t="shared" si="18"/>
        <v>DIF-037-2018</v>
      </c>
      <c r="D438" s="816" t="s">
        <v>1364</v>
      </c>
      <c r="E438" s="49" t="s">
        <v>850</v>
      </c>
      <c r="F438" s="50" t="s">
        <v>1365</v>
      </c>
      <c r="G438" s="331">
        <v>1013988</v>
      </c>
      <c r="H438" s="331"/>
      <c r="I438" s="331"/>
      <c r="J438" s="331"/>
      <c r="K438" s="331"/>
      <c r="L438" s="331"/>
      <c r="M438" s="52">
        <v>43101</v>
      </c>
      <c r="N438" s="52">
        <v>43465</v>
      </c>
      <c r="O438" s="52"/>
      <c r="P438" s="52"/>
      <c r="Q438" s="31">
        <f t="shared" si="19"/>
        <v>11</v>
      </c>
      <c r="R438" s="32">
        <f t="shared" si="20"/>
        <v>92180.727272727279</v>
      </c>
      <c r="S438" s="53" t="s">
        <v>1366</v>
      </c>
    </row>
    <row r="439" spans="1:19" s="856" customFormat="1" ht="13.5" hidden="1" customHeight="1" x14ac:dyDescent="0.3">
      <c r="A439" s="807"/>
      <c r="B439" s="727">
        <v>437</v>
      </c>
      <c r="C439" s="25" t="str">
        <f t="shared" si="18"/>
        <v>DIF-035-2018</v>
      </c>
      <c r="D439" s="816" t="s">
        <v>1367</v>
      </c>
      <c r="E439" s="49" t="s">
        <v>578</v>
      </c>
      <c r="F439" s="50" t="s">
        <v>1368</v>
      </c>
      <c r="G439" s="148">
        <v>971755.2</v>
      </c>
      <c r="H439" s="148"/>
      <c r="I439" s="148"/>
      <c r="J439" s="148"/>
      <c r="K439" s="148"/>
      <c r="L439" s="148"/>
      <c r="M439" s="52">
        <v>43101</v>
      </c>
      <c r="N439" s="52">
        <v>43465</v>
      </c>
      <c r="O439" s="52"/>
      <c r="P439" s="52"/>
      <c r="Q439" s="31">
        <f t="shared" si="19"/>
        <v>11</v>
      </c>
      <c r="R439" s="32">
        <f t="shared" si="20"/>
        <v>88341.381818181821</v>
      </c>
      <c r="S439" s="53" t="s">
        <v>1369</v>
      </c>
    </row>
    <row r="440" spans="1:19" s="857" customFormat="1" ht="13.5" hidden="1" customHeight="1" x14ac:dyDescent="0.3">
      <c r="A440" s="821"/>
      <c r="B440" s="831">
        <v>438</v>
      </c>
      <c r="C440" s="406" t="str">
        <f t="shared" si="18"/>
        <v>SOP-742-2017</v>
      </c>
      <c r="D440" s="822" t="s">
        <v>1370</v>
      </c>
      <c r="E440" s="450" t="s">
        <v>1371</v>
      </c>
      <c r="F440" s="424" t="s">
        <v>1372</v>
      </c>
      <c r="G440" s="430">
        <v>4543750.25</v>
      </c>
      <c r="H440" s="430"/>
      <c r="I440" s="430"/>
      <c r="J440" s="430"/>
      <c r="K440" s="430"/>
      <c r="L440" s="430"/>
      <c r="M440" s="426" t="s">
        <v>14</v>
      </c>
      <c r="N440" s="426" t="s">
        <v>14</v>
      </c>
      <c r="O440" s="426"/>
      <c r="P440" s="426"/>
      <c r="Q440" s="407" t="e">
        <f t="shared" si="19"/>
        <v>#VALUE!</v>
      </c>
      <c r="R440" s="408" t="e">
        <f t="shared" si="20"/>
        <v>#VALUE!</v>
      </c>
      <c r="S440" s="427" t="s">
        <v>1373</v>
      </c>
    </row>
    <row r="441" spans="1:19" s="857" customFormat="1" ht="13.5" hidden="1" customHeight="1" x14ac:dyDescent="0.3">
      <c r="A441" s="821"/>
      <c r="B441" s="405">
        <v>439</v>
      </c>
      <c r="C441" s="406" t="str">
        <f t="shared" si="18"/>
        <v>SOP-716-2016</v>
      </c>
      <c r="D441" s="822" t="s">
        <v>1374</v>
      </c>
      <c r="E441" s="451" t="s">
        <v>1375</v>
      </c>
      <c r="F441" s="424" t="s">
        <v>1376</v>
      </c>
      <c r="G441" s="430">
        <v>5162139.6100000003</v>
      </c>
      <c r="H441" s="430"/>
      <c r="I441" s="430"/>
      <c r="J441" s="430"/>
      <c r="K441" s="430"/>
      <c r="L441" s="430"/>
      <c r="M441" s="426" t="s">
        <v>14</v>
      </c>
      <c r="N441" s="426" t="s">
        <v>14</v>
      </c>
      <c r="O441" s="426"/>
      <c r="P441" s="426"/>
      <c r="Q441" s="407" t="e">
        <f t="shared" si="19"/>
        <v>#VALUE!</v>
      </c>
      <c r="R441" s="408" t="e">
        <f t="shared" si="20"/>
        <v>#VALUE!</v>
      </c>
      <c r="S441" s="427" t="s">
        <v>1377</v>
      </c>
    </row>
    <row r="442" spans="1:19" s="857" customFormat="1" ht="13.5" hidden="1" customHeight="1" x14ac:dyDescent="0.3">
      <c r="A442" s="821"/>
      <c r="B442" s="831">
        <v>440</v>
      </c>
      <c r="C442" s="406" t="str">
        <f t="shared" si="18"/>
        <v>SOP-833-2018</v>
      </c>
      <c r="D442" s="822" t="s">
        <v>1378</v>
      </c>
      <c r="E442" s="451" t="s">
        <v>1101</v>
      </c>
      <c r="F442" s="424" t="s">
        <v>1379</v>
      </c>
      <c r="G442" s="430">
        <v>3068615.39</v>
      </c>
      <c r="H442" s="430"/>
      <c r="I442" s="430"/>
      <c r="J442" s="430"/>
      <c r="K442" s="430"/>
      <c r="L442" s="430"/>
      <c r="M442" s="426" t="s">
        <v>14</v>
      </c>
      <c r="N442" s="426" t="s">
        <v>14</v>
      </c>
      <c r="O442" s="426"/>
      <c r="P442" s="426"/>
      <c r="Q442" s="407" t="e">
        <f t="shared" si="19"/>
        <v>#VALUE!</v>
      </c>
      <c r="R442" s="408" t="e">
        <f t="shared" si="20"/>
        <v>#VALUE!</v>
      </c>
      <c r="S442" s="427" t="s">
        <v>1380</v>
      </c>
    </row>
    <row r="443" spans="1:19" s="857" customFormat="1" ht="13.5" hidden="1" customHeight="1" x14ac:dyDescent="0.3">
      <c r="A443" s="821"/>
      <c r="B443" s="405">
        <v>441</v>
      </c>
      <c r="C443" s="406" t="str">
        <f t="shared" si="18"/>
        <v>SOP-732-2016</v>
      </c>
      <c r="D443" s="822" t="s">
        <v>1381</v>
      </c>
      <c r="E443" s="451" t="s">
        <v>808</v>
      </c>
      <c r="F443" s="424" t="s">
        <v>1382</v>
      </c>
      <c r="G443" s="430">
        <v>10126844.890000001</v>
      </c>
      <c r="H443" s="430"/>
      <c r="I443" s="430"/>
      <c r="J443" s="430"/>
      <c r="K443" s="430"/>
      <c r="L443" s="430"/>
      <c r="M443" s="426" t="s">
        <v>14</v>
      </c>
      <c r="N443" s="426" t="s">
        <v>14</v>
      </c>
      <c r="O443" s="426"/>
      <c r="P443" s="426"/>
      <c r="Q443" s="407" t="e">
        <f t="shared" si="19"/>
        <v>#VALUE!</v>
      </c>
      <c r="R443" s="408" t="e">
        <f t="shared" si="20"/>
        <v>#VALUE!</v>
      </c>
      <c r="S443" s="427" t="s">
        <v>1383</v>
      </c>
    </row>
    <row r="444" spans="1:19" s="807" customFormat="1" ht="13.5" hidden="1" customHeight="1" x14ac:dyDescent="0.3">
      <c r="B444" s="727">
        <v>442</v>
      </c>
      <c r="C444" s="25" t="str">
        <f t="shared" si="18"/>
        <v>OEP-107-2018</v>
      </c>
      <c r="D444" s="816" t="s">
        <v>1384</v>
      </c>
      <c r="E444" s="332" t="s">
        <v>340</v>
      </c>
      <c r="F444" s="50" t="s">
        <v>1385</v>
      </c>
      <c r="G444" s="331">
        <v>1200000</v>
      </c>
      <c r="H444" s="331"/>
      <c r="I444" s="331"/>
      <c r="J444" s="331"/>
      <c r="K444" s="331"/>
      <c r="L444" s="331"/>
      <c r="M444" s="52">
        <v>43101</v>
      </c>
      <c r="N444" s="52">
        <v>43465</v>
      </c>
      <c r="O444" s="52"/>
      <c r="P444" s="52"/>
      <c r="Q444" s="31">
        <f t="shared" si="19"/>
        <v>11</v>
      </c>
      <c r="R444" s="32">
        <f t="shared" si="20"/>
        <v>109090.90909090909</v>
      </c>
      <c r="S444" s="53" t="s">
        <v>1386</v>
      </c>
    </row>
    <row r="445" spans="1:19" s="807" customFormat="1" ht="13.5" hidden="1" customHeight="1" x14ac:dyDescent="0.3">
      <c r="B445" s="809">
        <v>443</v>
      </c>
      <c r="C445" s="25" t="str">
        <f t="shared" si="18"/>
        <v>OEP-115-2018</v>
      </c>
      <c r="D445" s="816" t="s">
        <v>1387</v>
      </c>
      <c r="E445" s="332" t="s">
        <v>375</v>
      </c>
      <c r="F445" s="50" t="s">
        <v>1388</v>
      </c>
      <c r="G445" s="331">
        <v>2900000</v>
      </c>
      <c r="H445" s="331"/>
      <c r="I445" s="331"/>
      <c r="J445" s="331"/>
      <c r="K445" s="331"/>
      <c r="L445" s="331"/>
      <c r="M445" s="52">
        <v>43101</v>
      </c>
      <c r="N445" s="52">
        <v>43465</v>
      </c>
      <c r="O445" s="52"/>
      <c r="P445" s="52"/>
      <c r="Q445" s="31">
        <f t="shared" si="19"/>
        <v>11</v>
      </c>
      <c r="R445" s="32">
        <f t="shared" si="20"/>
        <v>263636.36363636365</v>
      </c>
      <c r="S445" s="53" t="s">
        <v>1389</v>
      </c>
    </row>
    <row r="446" spans="1:19" s="807" customFormat="1" ht="13.5" hidden="1" customHeight="1" x14ac:dyDescent="0.3">
      <c r="B446" s="727">
        <v>444</v>
      </c>
      <c r="C446" s="25" t="str">
        <f t="shared" si="18"/>
        <v>OEP-119-2018</v>
      </c>
      <c r="D446" s="816" t="s">
        <v>1390</v>
      </c>
      <c r="E446" s="332" t="s">
        <v>1391</v>
      </c>
      <c r="F446" s="50" t="s">
        <v>1392</v>
      </c>
      <c r="G446" s="331">
        <v>1950000</v>
      </c>
      <c r="H446" s="331"/>
      <c r="I446" s="331"/>
      <c r="J446" s="331"/>
      <c r="K446" s="331"/>
      <c r="L446" s="331"/>
      <c r="M446" s="52">
        <v>43101</v>
      </c>
      <c r="N446" s="52">
        <v>43465</v>
      </c>
      <c r="O446" s="52"/>
      <c r="P446" s="52"/>
      <c r="Q446" s="31">
        <f t="shared" si="19"/>
        <v>11</v>
      </c>
      <c r="R446" s="32">
        <f t="shared" si="20"/>
        <v>177272.72727272726</v>
      </c>
      <c r="S446" s="53" t="s">
        <v>1393</v>
      </c>
    </row>
    <row r="447" spans="1:19" s="807" customFormat="1" ht="13.5" hidden="1" customHeight="1" x14ac:dyDescent="0.3">
      <c r="B447" s="727">
        <v>445</v>
      </c>
      <c r="C447" s="25" t="str">
        <f t="shared" si="18"/>
        <v>OEP-104-2018</v>
      </c>
      <c r="D447" s="816" t="s">
        <v>1394</v>
      </c>
      <c r="E447" s="332" t="s">
        <v>285</v>
      </c>
      <c r="F447" s="50" t="s">
        <v>1395</v>
      </c>
      <c r="G447" s="327" t="s">
        <v>14</v>
      </c>
      <c r="H447" s="327"/>
      <c r="I447" s="327"/>
      <c r="J447" s="327"/>
      <c r="K447" s="327"/>
      <c r="L447" s="327"/>
      <c r="M447" s="52">
        <v>43101</v>
      </c>
      <c r="N447" s="52">
        <v>43465</v>
      </c>
      <c r="O447" s="52"/>
      <c r="P447" s="52"/>
      <c r="Q447" s="31">
        <f t="shared" si="19"/>
        <v>11</v>
      </c>
      <c r="R447" s="32" t="e">
        <f t="shared" si="20"/>
        <v>#VALUE!</v>
      </c>
      <c r="S447" s="329" t="s">
        <v>14</v>
      </c>
    </row>
    <row r="448" spans="1:19" s="807" customFormat="1" ht="13.5" hidden="1" customHeight="1" x14ac:dyDescent="0.3">
      <c r="B448" s="809">
        <v>446</v>
      </c>
      <c r="C448" s="25" t="str">
        <f t="shared" si="18"/>
        <v>OEP-101-2018</v>
      </c>
      <c r="D448" s="816" t="s">
        <v>1396</v>
      </c>
      <c r="E448" s="332" t="s">
        <v>275</v>
      </c>
      <c r="F448" s="50" t="s">
        <v>1397</v>
      </c>
      <c r="G448" s="331">
        <v>417600</v>
      </c>
      <c r="H448" s="331"/>
      <c r="I448" s="331"/>
      <c r="J448" s="331"/>
      <c r="K448" s="331"/>
      <c r="L448" s="331"/>
      <c r="M448" s="52">
        <v>43101</v>
      </c>
      <c r="N448" s="52">
        <v>43465</v>
      </c>
      <c r="O448" s="52"/>
      <c r="P448" s="52"/>
      <c r="Q448" s="31">
        <f t="shared" si="19"/>
        <v>11</v>
      </c>
      <c r="R448" s="32">
        <f t="shared" si="20"/>
        <v>37963.63636363636</v>
      </c>
      <c r="S448" s="53" t="s">
        <v>1299</v>
      </c>
    </row>
    <row r="449" spans="2:19" s="807" customFormat="1" ht="43.5" hidden="1" customHeight="1" x14ac:dyDescent="0.3">
      <c r="B449" s="727">
        <v>447</v>
      </c>
      <c r="C449" s="25" t="str">
        <f t="shared" si="18"/>
        <v>OEP-100-2018</v>
      </c>
      <c r="D449" s="816" t="s">
        <v>1398</v>
      </c>
      <c r="E449" s="332" t="s">
        <v>256</v>
      </c>
      <c r="F449" s="50" t="s">
        <v>1399</v>
      </c>
      <c r="G449" s="331">
        <v>5000000</v>
      </c>
      <c r="H449" s="331"/>
      <c r="I449" s="331"/>
      <c r="J449" s="331"/>
      <c r="K449" s="331"/>
      <c r="L449" s="331"/>
      <c r="M449" s="52">
        <v>43101</v>
      </c>
      <c r="N449" s="52">
        <v>43465</v>
      </c>
      <c r="O449" s="52"/>
      <c r="P449" s="52"/>
      <c r="Q449" s="31">
        <f t="shared" si="19"/>
        <v>11</v>
      </c>
      <c r="R449" s="32">
        <f t="shared" si="20"/>
        <v>454545.45454545453</v>
      </c>
      <c r="S449" s="53" t="s">
        <v>1400</v>
      </c>
    </row>
    <row r="450" spans="2:19" s="807" customFormat="1" ht="13.5" hidden="1" customHeight="1" x14ac:dyDescent="0.3">
      <c r="B450" s="809">
        <v>448</v>
      </c>
      <c r="C450" s="25" t="str">
        <f t="shared" si="18"/>
        <v>OEP-129-2018</v>
      </c>
      <c r="D450" s="816" t="s">
        <v>1401</v>
      </c>
      <c r="E450" s="332" t="s">
        <v>288</v>
      </c>
      <c r="F450" s="50" t="s">
        <v>1402</v>
      </c>
      <c r="G450" s="331">
        <v>4060000</v>
      </c>
      <c r="H450" s="331"/>
      <c r="I450" s="331"/>
      <c r="J450" s="331"/>
      <c r="K450" s="331"/>
      <c r="L450" s="331"/>
      <c r="M450" s="52">
        <v>43101</v>
      </c>
      <c r="N450" s="52">
        <v>43465</v>
      </c>
      <c r="O450" s="52"/>
      <c r="P450" s="52"/>
      <c r="Q450" s="31">
        <f t="shared" si="19"/>
        <v>11</v>
      </c>
      <c r="R450" s="32">
        <f t="shared" si="20"/>
        <v>369090.90909090912</v>
      </c>
      <c r="S450" s="53" t="s">
        <v>1403</v>
      </c>
    </row>
    <row r="451" spans="2:19" s="807" customFormat="1" ht="15" hidden="1" customHeight="1" x14ac:dyDescent="0.3">
      <c r="B451" s="727">
        <v>449</v>
      </c>
      <c r="C451" s="25" t="str">
        <f t="shared" si="18"/>
        <v>OEP-127-2018</v>
      </c>
      <c r="D451" s="816" t="s">
        <v>1404</v>
      </c>
      <c r="E451" s="332" t="s">
        <v>1405</v>
      </c>
      <c r="F451" s="50" t="s">
        <v>1406</v>
      </c>
      <c r="G451" s="330">
        <v>800000</v>
      </c>
      <c r="H451" s="330"/>
      <c r="I451" s="330"/>
      <c r="J451" s="330"/>
      <c r="K451" s="330"/>
      <c r="L451" s="330"/>
      <c r="M451" s="52">
        <v>43101</v>
      </c>
      <c r="N451" s="52">
        <v>43465</v>
      </c>
      <c r="O451" s="52"/>
      <c r="P451" s="52"/>
      <c r="Q451" s="31">
        <f t="shared" si="19"/>
        <v>11</v>
      </c>
      <c r="R451" s="32">
        <f t="shared" si="20"/>
        <v>72727.272727272721</v>
      </c>
      <c r="S451" s="53" t="s">
        <v>1407</v>
      </c>
    </row>
    <row r="452" spans="2:19" s="807" customFormat="1" ht="13.5" hidden="1" customHeight="1" x14ac:dyDescent="0.3">
      <c r="B452" s="727">
        <v>450</v>
      </c>
      <c r="C452" s="25" t="str">
        <f t="shared" si="18"/>
        <v>SAD-495-2018</v>
      </c>
      <c r="D452" s="816" t="s">
        <v>1408</v>
      </c>
      <c r="E452" s="49" t="s">
        <v>56</v>
      </c>
      <c r="F452" s="150" t="s">
        <v>1409</v>
      </c>
      <c r="G452" s="333">
        <v>16320000</v>
      </c>
      <c r="H452" s="333"/>
      <c r="I452" s="333"/>
      <c r="J452" s="333"/>
      <c r="K452" s="333"/>
      <c r="L452" s="333"/>
      <c r="M452" s="52">
        <v>43404</v>
      </c>
      <c r="N452" s="52">
        <v>43465</v>
      </c>
      <c r="O452" s="52"/>
      <c r="P452" s="52"/>
      <c r="Q452" s="31">
        <f t="shared" si="19"/>
        <v>2</v>
      </c>
      <c r="R452" s="32">
        <f t="shared" si="20"/>
        <v>8160000</v>
      </c>
      <c r="S452" s="329" t="s">
        <v>1410</v>
      </c>
    </row>
    <row r="453" spans="2:19" s="807" customFormat="1" ht="13.5" hidden="1" customHeight="1" x14ac:dyDescent="0.3">
      <c r="B453" s="809">
        <v>451</v>
      </c>
      <c r="C453" s="25" t="str">
        <f t="shared" ref="C453:C519" si="21">MID(D453,1,12)</f>
        <v>SAD-482-2018</v>
      </c>
      <c r="D453" s="816" t="s">
        <v>1411</v>
      </c>
      <c r="E453" s="332" t="s">
        <v>591</v>
      </c>
      <c r="F453" s="50" t="s">
        <v>1412</v>
      </c>
      <c r="G453" s="51" t="s">
        <v>14</v>
      </c>
      <c r="H453" s="51"/>
      <c r="I453" s="51"/>
      <c r="J453" s="51"/>
      <c r="K453" s="51"/>
      <c r="L453" s="51"/>
      <c r="M453" s="52">
        <v>43101</v>
      </c>
      <c r="N453" s="52">
        <v>43465</v>
      </c>
      <c r="O453" s="52"/>
      <c r="P453" s="52"/>
      <c r="Q453" s="31">
        <f t="shared" si="19"/>
        <v>11</v>
      </c>
      <c r="R453" s="32" t="e">
        <f t="shared" si="20"/>
        <v>#VALUE!</v>
      </c>
      <c r="S453" s="53" t="s">
        <v>14</v>
      </c>
    </row>
    <row r="454" spans="2:19" s="807" customFormat="1" ht="13.5" hidden="1" customHeight="1" x14ac:dyDescent="0.3">
      <c r="B454" s="727">
        <v>452</v>
      </c>
      <c r="C454" s="25" t="str">
        <f t="shared" si="21"/>
        <v>OEP-113-2018</v>
      </c>
      <c r="D454" s="816" t="s">
        <v>1413</v>
      </c>
      <c r="E454" s="332" t="s">
        <v>1414</v>
      </c>
      <c r="F454" s="50" t="s">
        <v>1415</v>
      </c>
      <c r="G454" s="331">
        <v>480000</v>
      </c>
      <c r="H454" s="331"/>
      <c r="I454" s="331"/>
      <c r="J454" s="331"/>
      <c r="K454" s="331"/>
      <c r="L454" s="331"/>
      <c r="M454" s="52">
        <v>43101</v>
      </c>
      <c r="N454" s="52">
        <v>43465</v>
      </c>
      <c r="O454" s="52"/>
      <c r="P454" s="52"/>
      <c r="Q454" s="31">
        <f t="shared" ref="Q454:Q520" si="22">DATEDIF(M454,N454,"m")</f>
        <v>11</v>
      </c>
      <c r="R454" s="32">
        <f t="shared" ref="R454:R520" si="23">G454/Q454</f>
        <v>43636.36363636364</v>
      </c>
      <c r="S454" s="53" t="s">
        <v>1416</v>
      </c>
    </row>
    <row r="455" spans="2:19" s="807" customFormat="1" ht="13.5" hidden="1" customHeight="1" x14ac:dyDescent="0.3">
      <c r="B455" s="727">
        <v>453</v>
      </c>
      <c r="C455" s="25" t="str">
        <f t="shared" si="21"/>
        <v>SAD-496-2018</v>
      </c>
      <c r="D455" s="816" t="s">
        <v>1417</v>
      </c>
      <c r="E455" s="332" t="s">
        <v>1418</v>
      </c>
      <c r="F455" s="50" t="s">
        <v>1419</v>
      </c>
      <c r="G455" s="334">
        <v>1200000</v>
      </c>
      <c r="H455" s="334"/>
      <c r="I455" s="334"/>
      <c r="J455" s="334"/>
      <c r="K455" s="334"/>
      <c r="L455" s="334"/>
      <c r="M455" s="52">
        <v>43404</v>
      </c>
      <c r="N455" s="52">
        <v>43465</v>
      </c>
      <c r="O455" s="52"/>
      <c r="P455" s="52"/>
      <c r="Q455" s="31">
        <f t="shared" si="22"/>
        <v>2</v>
      </c>
      <c r="R455" s="32">
        <f t="shared" si="23"/>
        <v>600000</v>
      </c>
      <c r="S455" s="329" t="s">
        <v>1420</v>
      </c>
    </row>
    <row r="456" spans="2:19" s="807" customFormat="1" ht="13.5" hidden="1" customHeight="1" x14ac:dyDescent="0.3">
      <c r="B456" s="809">
        <v>454</v>
      </c>
      <c r="C456" s="25" t="str">
        <f t="shared" si="21"/>
        <v>SAD-497-2018</v>
      </c>
      <c r="D456" s="816" t="s">
        <v>1421</v>
      </c>
      <c r="E456" s="332" t="s">
        <v>1422</v>
      </c>
      <c r="F456" s="50" t="s">
        <v>1419</v>
      </c>
      <c r="G456" s="324">
        <v>1900000</v>
      </c>
      <c r="H456" s="324"/>
      <c r="I456" s="324"/>
      <c r="J456" s="324"/>
      <c r="K456" s="324"/>
      <c r="L456" s="324"/>
      <c r="M456" s="52">
        <v>43404</v>
      </c>
      <c r="N456" s="52">
        <v>43465</v>
      </c>
      <c r="O456" s="52"/>
      <c r="P456" s="52"/>
      <c r="Q456" s="31">
        <f t="shared" si="22"/>
        <v>2</v>
      </c>
      <c r="R456" s="32">
        <f t="shared" si="23"/>
        <v>950000</v>
      </c>
      <c r="S456" s="329" t="s">
        <v>1423</v>
      </c>
    </row>
    <row r="457" spans="2:19" s="807" customFormat="1" ht="13.5" hidden="1" customHeight="1" x14ac:dyDescent="0.3">
      <c r="B457" s="727">
        <v>455</v>
      </c>
      <c r="C457" s="25" t="str">
        <f t="shared" si="21"/>
        <v>SAD-485-2018</v>
      </c>
      <c r="D457" s="816" t="s">
        <v>1424</v>
      </c>
      <c r="E457" s="49" t="s">
        <v>1425</v>
      </c>
      <c r="F457" s="50" t="s">
        <v>1426</v>
      </c>
      <c r="G457" s="53" t="s">
        <v>14</v>
      </c>
      <c r="H457" s="53"/>
      <c r="I457" s="53"/>
      <c r="J457" s="53"/>
      <c r="K457" s="53"/>
      <c r="L457" s="53"/>
      <c r="M457" s="52">
        <v>43101</v>
      </c>
      <c r="N457" s="52">
        <v>43465</v>
      </c>
      <c r="O457" s="52"/>
      <c r="P457" s="52"/>
      <c r="Q457" s="31">
        <f t="shared" si="22"/>
        <v>11</v>
      </c>
      <c r="R457" s="32" t="e">
        <f t="shared" si="23"/>
        <v>#VALUE!</v>
      </c>
      <c r="S457" s="53" t="s">
        <v>14</v>
      </c>
    </row>
    <row r="458" spans="2:19" s="807" customFormat="1" ht="13.5" hidden="1" customHeight="1" x14ac:dyDescent="0.3">
      <c r="B458" s="809">
        <v>456</v>
      </c>
      <c r="C458" s="25" t="str">
        <f t="shared" si="21"/>
        <v>OEP-103-2018</v>
      </c>
      <c r="D458" s="816" t="s">
        <v>1427</v>
      </c>
      <c r="E458" s="49" t="s">
        <v>281</v>
      </c>
      <c r="F458" s="50" t="s">
        <v>1415</v>
      </c>
      <c r="G458" s="331">
        <v>480000</v>
      </c>
      <c r="H458" s="331"/>
      <c r="I458" s="331"/>
      <c r="J458" s="331"/>
      <c r="K458" s="331"/>
      <c r="L458" s="331"/>
      <c r="M458" s="52">
        <v>43101</v>
      </c>
      <c r="N458" s="52">
        <v>43465</v>
      </c>
      <c r="O458" s="52"/>
      <c r="P458" s="52"/>
      <c r="Q458" s="31">
        <f t="shared" si="22"/>
        <v>11</v>
      </c>
      <c r="R458" s="32">
        <f t="shared" si="23"/>
        <v>43636.36363636364</v>
      </c>
      <c r="S458" s="53" t="s">
        <v>1416</v>
      </c>
    </row>
    <row r="459" spans="2:19" s="807" customFormat="1" ht="13.5" hidden="1" customHeight="1" x14ac:dyDescent="0.3">
      <c r="B459" s="727">
        <v>457</v>
      </c>
      <c r="C459" s="25" t="str">
        <f t="shared" si="21"/>
        <v>SPP-303-2018</v>
      </c>
      <c r="D459" s="816" t="s">
        <v>1428</v>
      </c>
      <c r="E459" s="332" t="s">
        <v>613</v>
      </c>
      <c r="F459" s="50" t="s">
        <v>1429</v>
      </c>
      <c r="G459" s="51" t="s">
        <v>14</v>
      </c>
      <c r="H459" s="51"/>
      <c r="I459" s="51"/>
      <c r="J459" s="51"/>
      <c r="K459" s="51"/>
      <c r="L459" s="51"/>
      <c r="M459" s="52">
        <v>43101</v>
      </c>
      <c r="N459" s="52">
        <v>43465</v>
      </c>
      <c r="O459" s="52"/>
      <c r="P459" s="52"/>
      <c r="Q459" s="31">
        <f t="shared" si="22"/>
        <v>11</v>
      </c>
      <c r="R459" s="32" t="e">
        <f t="shared" si="23"/>
        <v>#VALUE!</v>
      </c>
      <c r="S459" s="53" t="s">
        <v>14</v>
      </c>
    </row>
    <row r="460" spans="2:19" s="807" customFormat="1" ht="13.5" hidden="1" customHeight="1" x14ac:dyDescent="0.3">
      <c r="B460" s="727">
        <v>458</v>
      </c>
      <c r="C460" s="25" t="str">
        <f t="shared" si="21"/>
        <v>OEP-120-2018</v>
      </c>
      <c r="D460" s="816" t="s">
        <v>1430</v>
      </c>
      <c r="E460" s="332" t="s">
        <v>389</v>
      </c>
      <c r="F460" s="50" t="s">
        <v>1431</v>
      </c>
      <c r="G460" s="330">
        <v>3200000</v>
      </c>
      <c r="H460" s="330"/>
      <c r="I460" s="330"/>
      <c r="J460" s="330"/>
      <c r="K460" s="330"/>
      <c r="L460" s="330"/>
      <c r="M460" s="52">
        <v>43101</v>
      </c>
      <c r="N460" s="52">
        <v>43465</v>
      </c>
      <c r="O460" s="52"/>
      <c r="P460" s="52"/>
      <c r="Q460" s="31">
        <f t="shared" si="22"/>
        <v>11</v>
      </c>
      <c r="R460" s="32">
        <f t="shared" si="23"/>
        <v>290909.09090909088</v>
      </c>
      <c r="S460" s="53" t="s">
        <v>1432</v>
      </c>
    </row>
    <row r="461" spans="2:19" s="807" customFormat="1" ht="13.5" hidden="1" customHeight="1" x14ac:dyDescent="0.3">
      <c r="B461" s="809">
        <v>459</v>
      </c>
      <c r="C461" s="25" t="str">
        <f t="shared" si="21"/>
        <v>SRA-068-2018</v>
      </c>
      <c r="D461" s="816" t="s">
        <v>1433</v>
      </c>
      <c r="E461" s="49" t="s">
        <v>108</v>
      </c>
      <c r="F461" s="50" t="s">
        <v>1434</v>
      </c>
      <c r="G461" s="330">
        <v>3200000</v>
      </c>
      <c r="H461" s="330"/>
      <c r="I461" s="330"/>
      <c r="J461" s="330"/>
      <c r="K461" s="330"/>
      <c r="L461" s="330"/>
      <c r="M461" s="52">
        <v>43070</v>
      </c>
      <c r="N461" s="52">
        <v>43465</v>
      </c>
      <c r="O461" s="52"/>
      <c r="P461" s="52"/>
      <c r="Q461" s="31">
        <f t="shared" si="22"/>
        <v>12</v>
      </c>
      <c r="R461" s="32">
        <f t="shared" si="23"/>
        <v>266666.66666666669</v>
      </c>
      <c r="S461" s="53" t="s">
        <v>1432</v>
      </c>
    </row>
    <row r="462" spans="2:19" s="807" customFormat="1" ht="13.5" hidden="1" customHeight="1" x14ac:dyDescent="0.3">
      <c r="B462" s="727">
        <v>460</v>
      </c>
      <c r="C462" s="25" t="str">
        <f t="shared" si="21"/>
        <v>SDH-519-2018</v>
      </c>
      <c r="D462" s="816" t="s">
        <v>1435</v>
      </c>
      <c r="E462" s="49" t="s">
        <v>1436</v>
      </c>
      <c r="F462" s="50" t="s">
        <v>1437</v>
      </c>
      <c r="G462" s="324">
        <v>6000000</v>
      </c>
      <c r="H462" s="324"/>
      <c r="I462" s="324"/>
      <c r="J462" s="324"/>
      <c r="K462" s="324"/>
      <c r="L462" s="324"/>
      <c r="M462" s="52">
        <v>43391</v>
      </c>
      <c r="N462" s="52">
        <v>43403</v>
      </c>
      <c r="O462" s="52"/>
      <c r="P462" s="52"/>
      <c r="Q462" s="31">
        <f t="shared" si="22"/>
        <v>0</v>
      </c>
      <c r="R462" s="32" t="e">
        <f t="shared" si="23"/>
        <v>#DIV/0!</v>
      </c>
      <c r="S462" s="329" t="s">
        <v>1438</v>
      </c>
    </row>
    <row r="463" spans="2:19" s="807" customFormat="1" ht="13.5" hidden="1" customHeight="1" x14ac:dyDescent="0.3">
      <c r="B463" s="727">
        <v>461</v>
      </c>
      <c r="C463" s="25" t="str">
        <f t="shared" si="21"/>
        <v>SAD-362-2016</v>
      </c>
      <c r="D463" s="816" t="s">
        <v>1439</v>
      </c>
      <c r="E463" s="845" t="s">
        <v>1323</v>
      </c>
      <c r="F463" s="817" t="s">
        <v>1440</v>
      </c>
      <c r="G463" s="818" t="s">
        <v>626</v>
      </c>
      <c r="H463" s="818"/>
      <c r="I463" s="818"/>
      <c r="J463" s="818"/>
      <c r="K463" s="818"/>
      <c r="L463" s="818"/>
      <c r="M463" s="819">
        <v>42538</v>
      </c>
      <c r="N463" s="52">
        <v>43465</v>
      </c>
      <c r="O463" s="52"/>
      <c r="P463" s="52"/>
      <c r="Q463" s="31">
        <f t="shared" si="22"/>
        <v>30</v>
      </c>
      <c r="R463" s="32" t="e">
        <f t="shared" si="23"/>
        <v>#VALUE!</v>
      </c>
      <c r="S463" s="820" t="s">
        <v>626</v>
      </c>
    </row>
    <row r="464" spans="2:19" s="807" customFormat="1" ht="13.5" hidden="1" customHeight="1" x14ac:dyDescent="0.25">
      <c r="B464" s="809">
        <v>462</v>
      </c>
      <c r="C464" s="25" t="str">
        <f t="shared" si="21"/>
        <v>SAD-395-2017</v>
      </c>
      <c r="D464" s="816" t="s">
        <v>1441</v>
      </c>
      <c r="E464" s="845" t="s">
        <v>859</v>
      </c>
      <c r="F464" s="817" t="s">
        <v>1442</v>
      </c>
      <c r="G464" s="818" t="s">
        <v>626</v>
      </c>
      <c r="H464" s="818"/>
      <c r="I464" s="818"/>
      <c r="J464" s="818"/>
      <c r="K464" s="818"/>
      <c r="L464" s="818"/>
      <c r="M464" s="819">
        <v>42736</v>
      </c>
      <c r="N464" s="819">
        <v>43465</v>
      </c>
      <c r="O464" s="819"/>
      <c r="P464" s="819"/>
      <c r="Q464" s="31">
        <f t="shared" si="22"/>
        <v>23</v>
      </c>
      <c r="R464" s="32" t="e">
        <f t="shared" si="23"/>
        <v>#VALUE!</v>
      </c>
      <c r="S464" s="820" t="s">
        <v>626</v>
      </c>
    </row>
    <row r="465" spans="1:20" s="807" customFormat="1" ht="13.5" hidden="1" customHeight="1" x14ac:dyDescent="0.3">
      <c r="B465" s="727">
        <v>463</v>
      </c>
      <c r="C465" s="25" t="str">
        <f t="shared" si="21"/>
        <v>OEP-128-2018</v>
      </c>
      <c r="D465" s="816" t="s">
        <v>1443</v>
      </c>
      <c r="E465" s="845" t="s">
        <v>773</v>
      </c>
      <c r="F465" s="50" t="s">
        <v>1444</v>
      </c>
      <c r="G465" s="818">
        <v>6500000</v>
      </c>
      <c r="H465" s="818"/>
      <c r="I465" s="818"/>
      <c r="J465" s="818"/>
      <c r="K465" s="818"/>
      <c r="L465" s="818"/>
      <c r="M465" s="52">
        <v>43101</v>
      </c>
      <c r="N465" s="52">
        <v>43465</v>
      </c>
      <c r="O465" s="52"/>
      <c r="P465" s="52"/>
      <c r="Q465" s="31">
        <f t="shared" si="22"/>
        <v>11</v>
      </c>
      <c r="R465" s="32">
        <f t="shared" si="23"/>
        <v>590909.09090909094</v>
      </c>
      <c r="S465" s="820" t="s">
        <v>1445</v>
      </c>
    </row>
    <row r="466" spans="1:20" s="807" customFormat="1" ht="13.5" hidden="1" customHeight="1" x14ac:dyDescent="0.3">
      <c r="B466" s="809">
        <v>464</v>
      </c>
      <c r="C466" s="25" t="str">
        <f t="shared" si="21"/>
        <v>DIF-034-2018</v>
      </c>
      <c r="D466" s="816" t="s">
        <v>1446</v>
      </c>
      <c r="E466" s="845" t="s">
        <v>1447</v>
      </c>
      <c r="F466" s="817" t="s">
        <v>1448</v>
      </c>
      <c r="G466" s="818">
        <v>15127.56</v>
      </c>
      <c r="H466" s="818"/>
      <c r="I466" s="818"/>
      <c r="J466" s="818"/>
      <c r="K466" s="818"/>
      <c r="L466" s="818"/>
      <c r="M466" s="52">
        <v>43101</v>
      </c>
      <c r="N466" s="52">
        <v>43465</v>
      </c>
      <c r="O466" s="52"/>
      <c r="P466" s="52"/>
      <c r="Q466" s="31">
        <f t="shared" si="22"/>
        <v>11</v>
      </c>
      <c r="R466" s="32">
        <f t="shared" si="23"/>
        <v>1375.2327272727273</v>
      </c>
      <c r="S466" s="820" t="s">
        <v>1449</v>
      </c>
    </row>
    <row r="467" spans="1:20" s="807" customFormat="1" ht="13.5" hidden="1" customHeight="1" x14ac:dyDescent="0.25">
      <c r="B467" s="727">
        <v>465</v>
      </c>
      <c r="C467" s="25" t="str">
        <f t="shared" si="21"/>
        <v>SAD-369-2016</v>
      </c>
      <c r="D467" s="816" t="s">
        <v>1450</v>
      </c>
      <c r="E467" s="817" t="s">
        <v>1451</v>
      </c>
      <c r="F467" s="845" t="s">
        <v>1452</v>
      </c>
      <c r="G467" s="818" t="s">
        <v>14</v>
      </c>
      <c r="H467" s="818"/>
      <c r="I467" s="818"/>
      <c r="J467" s="818"/>
      <c r="K467" s="818"/>
      <c r="L467" s="818"/>
      <c r="M467" s="819">
        <v>42538</v>
      </c>
      <c r="N467" s="819">
        <v>43465</v>
      </c>
      <c r="O467" s="819"/>
      <c r="P467" s="819"/>
      <c r="Q467" s="31">
        <f t="shared" si="22"/>
        <v>30</v>
      </c>
      <c r="R467" s="32" t="e">
        <f t="shared" si="23"/>
        <v>#VALUE!</v>
      </c>
      <c r="S467" s="820" t="s">
        <v>14</v>
      </c>
    </row>
    <row r="468" spans="1:20" s="807" customFormat="1" ht="13.5" hidden="1" customHeight="1" x14ac:dyDescent="0.25">
      <c r="B468" s="727">
        <v>466</v>
      </c>
      <c r="C468" s="25" t="str">
        <f t="shared" si="21"/>
        <v>SRA-049-2016</v>
      </c>
      <c r="D468" s="816" t="s">
        <v>1453</v>
      </c>
      <c r="E468" s="817" t="s">
        <v>1454</v>
      </c>
      <c r="F468" s="845" t="s">
        <v>1455</v>
      </c>
      <c r="G468" s="818" t="s">
        <v>1457</v>
      </c>
      <c r="H468" s="818"/>
      <c r="I468" s="818"/>
      <c r="J468" s="818"/>
      <c r="K468" s="818"/>
      <c r="L468" s="818"/>
      <c r="M468" s="819">
        <v>42461</v>
      </c>
      <c r="N468" s="819">
        <v>43403</v>
      </c>
      <c r="O468" s="819"/>
      <c r="P468" s="819"/>
      <c r="Q468" s="31">
        <f t="shared" si="22"/>
        <v>30</v>
      </c>
      <c r="R468" s="32" t="e">
        <f t="shared" si="23"/>
        <v>#VALUE!</v>
      </c>
      <c r="S468" s="820" t="s">
        <v>1456</v>
      </c>
    </row>
    <row r="469" spans="1:20" s="821" customFormat="1" ht="13.5" hidden="1" customHeight="1" x14ac:dyDescent="0.25">
      <c r="B469" s="831">
        <v>467</v>
      </c>
      <c r="C469" s="406" t="str">
        <f t="shared" si="21"/>
        <v>SOP-835-2018</v>
      </c>
      <c r="D469" s="822" t="s">
        <v>1458</v>
      </c>
      <c r="E469" s="823" t="s">
        <v>1459</v>
      </c>
      <c r="F469" s="823" t="s">
        <v>1460</v>
      </c>
      <c r="G469" s="824" t="s">
        <v>14</v>
      </c>
      <c r="H469" s="824"/>
      <c r="I469" s="824"/>
      <c r="J469" s="824"/>
      <c r="K469" s="824"/>
      <c r="L469" s="824"/>
      <c r="M469" s="832">
        <v>43223</v>
      </c>
      <c r="N469" s="832">
        <v>43373</v>
      </c>
      <c r="O469" s="832"/>
      <c r="P469" s="832"/>
      <c r="Q469" s="407">
        <f t="shared" si="22"/>
        <v>4</v>
      </c>
      <c r="R469" s="408" t="e">
        <f t="shared" si="23"/>
        <v>#VALUE!</v>
      </c>
      <c r="S469" s="826" t="s">
        <v>626</v>
      </c>
    </row>
    <row r="470" spans="1:20" s="807" customFormat="1" ht="13.5" hidden="1" customHeight="1" x14ac:dyDescent="0.25">
      <c r="A470" s="840"/>
      <c r="B470" s="727">
        <v>468</v>
      </c>
      <c r="C470" s="25" t="str">
        <f t="shared" si="21"/>
        <v>SSP-182-2016</v>
      </c>
      <c r="D470" s="816" t="s">
        <v>1461</v>
      </c>
      <c r="E470" s="817" t="s">
        <v>1462</v>
      </c>
      <c r="F470" s="817" t="s">
        <v>1463</v>
      </c>
      <c r="G470" s="818" t="s">
        <v>1465</v>
      </c>
      <c r="H470" s="818"/>
      <c r="I470" s="818"/>
      <c r="J470" s="818"/>
      <c r="K470" s="818"/>
      <c r="L470" s="818"/>
      <c r="M470" s="819">
        <v>42491</v>
      </c>
      <c r="N470" s="819">
        <v>43373</v>
      </c>
      <c r="O470" s="819"/>
      <c r="P470" s="819"/>
      <c r="Q470" s="31">
        <f t="shared" si="22"/>
        <v>28</v>
      </c>
      <c r="R470" s="32" t="e">
        <f t="shared" si="23"/>
        <v>#VALUE!</v>
      </c>
      <c r="S470" s="820" t="s">
        <v>1464</v>
      </c>
    </row>
    <row r="471" spans="1:20" s="807" customFormat="1" ht="13.5" hidden="1" customHeight="1" x14ac:dyDescent="0.25">
      <c r="B471" s="727">
        <v>469</v>
      </c>
      <c r="C471" s="25" t="str">
        <f t="shared" si="21"/>
        <v>SPP-319-2018</v>
      </c>
      <c r="D471" s="816" t="s">
        <v>1466</v>
      </c>
      <c r="E471" s="817" t="s">
        <v>1467</v>
      </c>
      <c r="F471" s="147" t="s">
        <v>1468</v>
      </c>
      <c r="G471" s="818">
        <v>2567840.7799999998</v>
      </c>
      <c r="H471" s="818"/>
      <c r="I471" s="818"/>
      <c r="J471" s="818"/>
      <c r="K471" s="818"/>
      <c r="L471" s="818"/>
      <c r="M471" s="819">
        <v>43434</v>
      </c>
      <c r="N471" s="819">
        <v>43454</v>
      </c>
      <c r="O471" s="819"/>
      <c r="P471" s="819"/>
      <c r="Q471" s="31">
        <f t="shared" si="22"/>
        <v>0</v>
      </c>
      <c r="R471" s="32" t="e">
        <f t="shared" si="23"/>
        <v>#DIV/0!</v>
      </c>
      <c r="S471" s="820">
        <v>2567840.7799999998</v>
      </c>
    </row>
    <row r="472" spans="1:20" s="807" customFormat="1" ht="13.5" hidden="1" customHeight="1" x14ac:dyDescent="0.25">
      <c r="B472" s="809">
        <v>470</v>
      </c>
      <c r="C472" s="25" t="str">
        <f t="shared" si="21"/>
        <v>SDH-520-2018</v>
      </c>
      <c r="D472" s="816" t="s">
        <v>1469</v>
      </c>
      <c r="E472" s="817" t="s">
        <v>1470</v>
      </c>
      <c r="F472" s="50" t="s">
        <v>1471</v>
      </c>
      <c r="G472" s="324">
        <v>1000000</v>
      </c>
      <c r="H472" s="324"/>
      <c r="I472" s="324"/>
      <c r="J472" s="324"/>
      <c r="K472" s="324"/>
      <c r="L472" s="324"/>
      <c r="M472" s="325">
        <v>43455</v>
      </c>
      <c r="N472" s="325">
        <v>43494</v>
      </c>
      <c r="O472" s="326">
        <v>445004</v>
      </c>
      <c r="P472" s="325"/>
      <c r="Q472" s="31">
        <f t="shared" si="22"/>
        <v>1</v>
      </c>
      <c r="R472" s="32">
        <f t="shared" si="23"/>
        <v>1000000</v>
      </c>
      <c r="S472" s="327" t="s">
        <v>1472</v>
      </c>
    </row>
    <row r="473" spans="1:20" s="807" customFormat="1" ht="13.5" hidden="1" customHeight="1" x14ac:dyDescent="0.25">
      <c r="B473" s="727">
        <v>471</v>
      </c>
      <c r="C473" s="25" t="str">
        <f t="shared" si="21"/>
        <v>OEP-118-2018</v>
      </c>
      <c r="D473" s="816" t="s">
        <v>1473</v>
      </c>
      <c r="E473" s="817"/>
      <c r="F473" s="150" t="s">
        <v>1474</v>
      </c>
      <c r="G473" s="330">
        <v>1500000</v>
      </c>
      <c r="H473" s="330"/>
      <c r="I473" s="330"/>
      <c r="J473" s="330"/>
      <c r="K473" s="330"/>
      <c r="L473" s="330"/>
      <c r="M473" s="372">
        <v>43101</v>
      </c>
      <c r="N473" s="51" t="s">
        <v>1476</v>
      </c>
      <c r="O473" s="51"/>
      <c r="P473" s="51"/>
      <c r="Q473" s="31" t="e">
        <f t="shared" si="22"/>
        <v>#VALUE!</v>
      </c>
      <c r="R473" s="32" t="e">
        <f t="shared" si="23"/>
        <v>#VALUE!</v>
      </c>
      <c r="S473" s="51" t="s">
        <v>1475</v>
      </c>
    </row>
    <row r="474" spans="1:20" s="821" customFormat="1" ht="13.5" hidden="1" customHeight="1" x14ac:dyDescent="0.25">
      <c r="B474" s="831">
        <v>472</v>
      </c>
      <c r="C474" s="406" t="str">
        <f t="shared" si="21"/>
        <v>SOP-832-2018</v>
      </c>
      <c r="D474" s="822" t="s">
        <v>1477</v>
      </c>
      <c r="E474" s="823"/>
      <c r="F474" s="823" t="s">
        <v>1478</v>
      </c>
      <c r="G474" s="826">
        <v>3410056.28</v>
      </c>
      <c r="H474" s="826"/>
      <c r="I474" s="826"/>
      <c r="J474" s="826"/>
      <c r="K474" s="826"/>
      <c r="L474" s="826"/>
      <c r="M474" s="832">
        <v>43168</v>
      </c>
      <c r="N474" s="832">
        <v>43227</v>
      </c>
      <c r="O474" s="832"/>
      <c r="P474" s="832"/>
      <c r="Q474" s="407">
        <f t="shared" si="22"/>
        <v>1</v>
      </c>
      <c r="R474" s="408">
        <f t="shared" si="23"/>
        <v>3410056.28</v>
      </c>
      <c r="S474" s="826">
        <v>3410056.28</v>
      </c>
    </row>
    <row r="475" spans="1:20" s="821" customFormat="1" ht="13.5" hidden="1" customHeight="1" x14ac:dyDescent="0.25">
      <c r="B475" s="405">
        <v>473</v>
      </c>
      <c r="C475" s="406" t="str">
        <f t="shared" si="21"/>
        <v>SOP-835-2018</v>
      </c>
      <c r="D475" s="822" t="s">
        <v>1479</v>
      </c>
      <c r="E475" s="823"/>
      <c r="F475" s="823" t="s">
        <v>1480</v>
      </c>
      <c r="G475" s="826">
        <v>14228157.33</v>
      </c>
      <c r="H475" s="826"/>
      <c r="I475" s="826"/>
      <c r="J475" s="826"/>
      <c r="K475" s="826"/>
      <c r="L475" s="826"/>
      <c r="M475" s="832">
        <v>43182</v>
      </c>
      <c r="N475" s="832">
        <v>43331</v>
      </c>
      <c r="O475" s="832"/>
      <c r="P475" s="832"/>
      <c r="Q475" s="407">
        <f t="shared" si="22"/>
        <v>4</v>
      </c>
      <c r="R475" s="408">
        <f t="shared" si="23"/>
        <v>3557039.3325</v>
      </c>
      <c r="S475" s="826">
        <v>14228157.33</v>
      </c>
    </row>
    <row r="476" spans="1:20" s="821" customFormat="1" ht="13.5" hidden="1" customHeight="1" x14ac:dyDescent="0.25">
      <c r="B476" s="405">
        <v>474</v>
      </c>
      <c r="C476" s="406" t="str">
        <f t="shared" si="21"/>
        <v>SOP-840-2018</v>
      </c>
      <c r="D476" s="822" t="s">
        <v>1481</v>
      </c>
      <c r="E476" s="823" t="s">
        <v>1482</v>
      </c>
      <c r="F476" s="823" t="s">
        <v>1483</v>
      </c>
      <c r="G476" s="826">
        <v>3589502.76</v>
      </c>
      <c r="H476" s="826"/>
      <c r="I476" s="826"/>
      <c r="J476" s="826"/>
      <c r="K476" s="826"/>
      <c r="L476" s="826"/>
      <c r="M476" s="832">
        <v>43185</v>
      </c>
      <c r="N476" s="832">
        <v>43334</v>
      </c>
      <c r="O476" s="832"/>
      <c r="P476" s="832"/>
      <c r="Q476" s="407">
        <f t="shared" si="22"/>
        <v>4</v>
      </c>
      <c r="R476" s="408">
        <f t="shared" si="23"/>
        <v>897375.69</v>
      </c>
      <c r="S476" s="826">
        <v>3589502.76</v>
      </c>
    </row>
    <row r="477" spans="1:20" s="847" customFormat="1" ht="53.25" hidden="1" customHeight="1" x14ac:dyDescent="0.25">
      <c r="A477" s="77"/>
      <c r="B477" s="729">
        <v>0</v>
      </c>
      <c r="C477" s="78" t="str">
        <f t="shared" si="21"/>
        <v>SAD-498-2019</v>
      </c>
      <c r="D477" s="858" t="s">
        <v>1484</v>
      </c>
      <c r="E477" s="859" t="s">
        <v>1485</v>
      </c>
      <c r="F477" s="79" t="s">
        <v>1486</v>
      </c>
      <c r="G477" s="846">
        <v>20500000</v>
      </c>
      <c r="H477" s="860"/>
      <c r="I477" s="861"/>
      <c r="J477" s="861"/>
      <c r="K477" s="860"/>
      <c r="L477" s="860"/>
      <c r="M477" s="862">
        <v>43434</v>
      </c>
      <c r="N477" s="862">
        <v>43465</v>
      </c>
      <c r="O477" s="860"/>
      <c r="P477" s="846"/>
      <c r="Q477" s="80">
        <f t="shared" si="22"/>
        <v>1</v>
      </c>
      <c r="R477" s="80">
        <f t="shared" si="23"/>
        <v>20500000</v>
      </c>
      <c r="S477" s="860" t="s">
        <v>1487</v>
      </c>
      <c r="T477" s="863"/>
    </row>
    <row r="478" spans="1:20" s="866" customFormat="1" ht="15" hidden="1" customHeight="1" x14ac:dyDescent="0.25">
      <c r="A478" s="864"/>
      <c r="B478" s="865">
        <v>1</v>
      </c>
      <c r="C478" s="78" t="str">
        <f t="shared" si="21"/>
        <v>SAD-499-2019</v>
      </c>
      <c r="D478" s="81" t="s">
        <v>1488</v>
      </c>
      <c r="E478" s="859" t="s">
        <v>1029</v>
      </c>
      <c r="F478" s="79" t="s">
        <v>1489</v>
      </c>
      <c r="G478" s="62">
        <v>86958.76</v>
      </c>
      <c r="H478" s="56"/>
      <c r="I478" s="65"/>
      <c r="J478" s="65"/>
      <c r="K478" s="56"/>
      <c r="L478" s="56"/>
      <c r="M478" s="54">
        <v>43435</v>
      </c>
      <c r="N478" s="54">
        <v>43465</v>
      </c>
      <c r="O478" s="56"/>
      <c r="P478" s="62"/>
      <c r="Q478" s="80">
        <f t="shared" si="22"/>
        <v>0</v>
      </c>
      <c r="R478" s="80" t="e">
        <f t="shared" si="23"/>
        <v>#DIV/0!</v>
      </c>
      <c r="S478" s="56" t="s">
        <v>1490</v>
      </c>
      <c r="T478" s="864"/>
    </row>
    <row r="479" spans="1:20" s="847" customFormat="1" ht="15" hidden="1" customHeight="1" x14ac:dyDescent="0.25">
      <c r="B479" s="867">
        <v>2</v>
      </c>
      <c r="C479" s="25" t="str">
        <f t="shared" si="21"/>
        <v>SAD-481-2018</v>
      </c>
      <c r="D479" s="142" t="s">
        <v>1491</v>
      </c>
      <c r="E479" s="34" t="s">
        <v>1492</v>
      </c>
      <c r="F479" s="845" t="s">
        <v>1493</v>
      </c>
      <c r="G479" s="144">
        <v>100000</v>
      </c>
      <c r="H479" s="144"/>
      <c r="I479" s="144"/>
      <c r="J479" s="144"/>
      <c r="K479" s="144"/>
      <c r="L479" s="144"/>
      <c r="M479" s="373" t="s">
        <v>626</v>
      </c>
      <c r="N479" s="373" t="s">
        <v>626</v>
      </c>
      <c r="O479" s="373"/>
      <c r="P479" s="373"/>
      <c r="Q479" s="31" t="e">
        <f t="shared" si="22"/>
        <v>#VALUE!</v>
      </c>
      <c r="R479" s="32" t="e">
        <f t="shared" si="23"/>
        <v>#VALUE!</v>
      </c>
      <c r="S479" s="62" t="s">
        <v>1494</v>
      </c>
    </row>
    <row r="480" spans="1:20" s="383" customFormat="1" ht="15" hidden="1" customHeight="1" x14ac:dyDescent="0.25">
      <c r="A480" s="382"/>
      <c r="B480" s="730">
        <v>3</v>
      </c>
      <c r="C480" s="78" t="str">
        <f t="shared" si="21"/>
        <v>SAD-500-2019</v>
      </c>
      <c r="D480" s="81" t="s">
        <v>1495</v>
      </c>
      <c r="E480" s="859" t="s">
        <v>1029</v>
      </c>
      <c r="F480" s="79" t="s">
        <v>1489</v>
      </c>
      <c r="G480" s="62">
        <v>270000</v>
      </c>
      <c r="H480" s="170">
        <v>2019</v>
      </c>
      <c r="I480" s="166">
        <v>333001</v>
      </c>
      <c r="J480" s="166">
        <v>110001</v>
      </c>
      <c r="K480" s="167" t="s">
        <v>3525</v>
      </c>
      <c r="L480" s="170"/>
      <c r="M480" s="145">
        <v>43466</v>
      </c>
      <c r="N480" s="145">
        <v>43555</v>
      </c>
      <c r="O480" s="168" t="s">
        <v>2542</v>
      </c>
      <c r="P480" s="169">
        <v>0</v>
      </c>
      <c r="Q480" s="80">
        <f t="shared" si="22"/>
        <v>2</v>
      </c>
      <c r="R480" s="80">
        <f>G480/Q480</f>
        <v>135000</v>
      </c>
      <c r="S480" s="170" t="s">
        <v>1496</v>
      </c>
      <c r="T480" s="382"/>
    </row>
    <row r="481" spans="1:20" s="847" customFormat="1" ht="15" hidden="1" customHeight="1" x14ac:dyDescent="0.25">
      <c r="A481" s="863"/>
      <c r="B481" s="1098">
        <v>4</v>
      </c>
      <c r="C481" s="78" t="str">
        <f>MID(D481,1,12)</f>
        <v>SAD-501-2019</v>
      </c>
      <c r="D481" s="81" t="s">
        <v>1497</v>
      </c>
      <c r="E481" s="56" t="s">
        <v>56</v>
      </c>
      <c r="F481" s="859" t="s">
        <v>1498</v>
      </c>
      <c r="G481" s="62">
        <v>45000000</v>
      </c>
      <c r="H481" s="167">
        <v>2019</v>
      </c>
      <c r="I481" s="384">
        <v>261001</v>
      </c>
      <c r="J481" s="166" t="s">
        <v>2992</v>
      </c>
      <c r="K481" s="167" t="s">
        <v>3526</v>
      </c>
      <c r="L481" s="167"/>
      <c r="M481" s="145">
        <v>43466</v>
      </c>
      <c r="N481" s="868">
        <v>43555</v>
      </c>
      <c r="O481" s="168">
        <v>261001</v>
      </c>
      <c r="P481" s="169">
        <v>0</v>
      </c>
      <c r="Q481" s="80">
        <f>DATEDIF(M481,N481,"m")</f>
        <v>2</v>
      </c>
      <c r="R481" s="80">
        <f>G481/Q481</f>
        <v>22500000</v>
      </c>
      <c r="S481" s="170" t="s">
        <v>1499</v>
      </c>
      <c r="T481" s="863"/>
    </row>
    <row r="482" spans="1:20" s="847" customFormat="1" ht="15" hidden="1" customHeight="1" x14ac:dyDescent="0.25">
      <c r="A482" s="863"/>
      <c r="B482" s="1099"/>
      <c r="C482" s="78" t="str">
        <f t="shared" si="21"/>
        <v>SAD-501-2019</v>
      </c>
      <c r="D482" s="81" t="s">
        <v>1497</v>
      </c>
      <c r="E482" s="56" t="s">
        <v>56</v>
      </c>
      <c r="F482" s="859" t="s">
        <v>1498</v>
      </c>
      <c r="G482" s="62">
        <v>15000000</v>
      </c>
      <c r="H482" s="167">
        <v>2019</v>
      </c>
      <c r="I482" s="384">
        <v>261002</v>
      </c>
      <c r="J482" s="166" t="s">
        <v>2992</v>
      </c>
      <c r="K482" s="167" t="s">
        <v>3526</v>
      </c>
      <c r="L482" s="167"/>
      <c r="M482" s="145">
        <v>43466</v>
      </c>
      <c r="N482" s="868">
        <v>43555</v>
      </c>
      <c r="O482" s="168">
        <v>261002</v>
      </c>
      <c r="P482" s="169">
        <v>0</v>
      </c>
      <c r="Q482" s="80">
        <f t="shared" si="22"/>
        <v>2</v>
      </c>
      <c r="R482" s="80">
        <f t="shared" si="23"/>
        <v>7500000</v>
      </c>
      <c r="S482" s="170" t="s">
        <v>1499</v>
      </c>
      <c r="T482" s="863"/>
    </row>
    <row r="483" spans="1:20" s="847" customFormat="1" ht="15" hidden="1" customHeight="1" x14ac:dyDescent="0.25">
      <c r="B483" s="867">
        <v>5</v>
      </c>
      <c r="C483" s="25" t="str">
        <f t="shared" si="21"/>
        <v>SRA-049-2016</v>
      </c>
      <c r="D483" s="142" t="s">
        <v>1500</v>
      </c>
      <c r="E483" s="34" t="s">
        <v>1501</v>
      </c>
      <c r="F483" s="845" t="s">
        <v>1502</v>
      </c>
      <c r="G483" s="853" t="s">
        <v>1504</v>
      </c>
      <c r="H483" s="853"/>
      <c r="I483" s="853"/>
      <c r="J483" s="853"/>
      <c r="K483" s="853"/>
      <c r="L483" s="853"/>
      <c r="M483" s="868">
        <v>42461</v>
      </c>
      <c r="N483" s="145">
        <v>43434</v>
      </c>
      <c r="O483" s="145"/>
      <c r="P483" s="145"/>
      <c r="Q483" s="31">
        <f t="shared" si="22"/>
        <v>31</v>
      </c>
      <c r="R483" s="32" t="e">
        <f t="shared" si="23"/>
        <v>#VALUE!</v>
      </c>
      <c r="S483" s="846" t="s">
        <v>1503</v>
      </c>
    </row>
    <row r="484" spans="1:20" s="847" customFormat="1" ht="15" hidden="1" customHeight="1" x14ac:dyDescent="0.25">
      <c r="A484" s="863"/>
      <c r="B484" s="730">
        <v>6</v>
      </c>
      <c r="C484" s="78" t="str">
        <f t="shared" si="21"/>
        <v>OEP-130-2019</v>
      </c>
      <c r="D484" s="81" t="s">
        <v>1505</v>
      </c>
      <c r="E484" s="56" t="s">
        <v>562</v>
      </c>
      <c r="F484" s="79" t="s">
        <v>1506</v>
      </c>
      <c r="G484" s="846">
        <v>500000</v>
      </c>
      <c r="H484" s="869">
        <v>2019</v>
      </c>
      <c r="I484" s="870" t="str">
        <f>MID(O484,1,6)</f>
        <v>361001</v>
      </c>
      <c r="J484" s="166">
        <v>110001</v>
      </c>
      <c r="K484" s="167" t="s">
        <v>3525</v>
      </c>
      <c r="L484" s="869"/>
      <c r="M484" s="868">
        <v>43455</v>
      </c>
      <c r="N484" s="145">
        <v>43465</v>
      </c>
      <c r="O484" s="168" t="s">
        <v>2543</v>
      </c>
      <c r="P484" s="169">
        <v>0</v>
      </c>
      <c r="Q484" s="80">
        <v>1</v>
      </c>
      <c r="R484" s="80">
        <f t="shared" si="23"/>
        <v>500000</v>
      </c>
      <c r="S484" s="871" t="s">
        <v>1507</v>
      </c>
      <c r="T484" s="863"/>
    </row>
    <row r="485" spans="1:20" s="847" customFormat="1" ht="15" hidden="1" customHeight="1" x14ac:dyDescent="0.25">
      <c r="A485" s="863"/>
      <c r="B485" s="865">
        <v>7</v>
      </c>
      <c r="C485" s="78" t="str">
        <f t="shared" si="21"/>
        <v>OEP-131-2019</v>
      </c>
      <c r="D485" s="81" t="s">
        <v>1508</v>
      </c>
      <c r="E485" s="56" t="s">
        <v>533</v>
      </c>
      <c r="F485" s="79" t="s">
        <v>1509</v>
      </c>
      <c r="G485" s="846">
        <v>1000000</v>
      </c>
      <c r="H485" s="869"/>
      <c r="I485" s="870" t="str">
        <f t="shared" ref="I485:I493" si="24">MID(O485,1,6)</f>
        <v>361001</v>
      </c>
      <c r="J485" s="166">
        <v>110001</v>
      </c>
      <c r="K485" s="167" t="s">
        <v>3525</v>
      </c>
      <c r="L485" s="869"/>
      <c r="M485" s="868">
        <v>43455</v>
      </c>
      <c r="N485" s="145">
        <v>43465</v>
      </c>
      <c r="O485" s="168" t="s">
        <v>2543</v>
      </c>
      <c r="P485" s="169">
        <v>0</v>
      </c>
      <c r="Q485" s="80">
        <v>1</v>
      </c>
      <c r="R485" s="80">
        <f t="shared" si="23"/>
        <v>1000000</v>
      </c>
      <c r="S485" s="871" t="s">
        <v>1510</v>
      </c>
      <c r="T485" s="863"/>
    </row>
    <row r="486" spans="1:20" s="847" customFormat="1" ht="15" hidden="1" customHeight="1" x14ac:dyDescent="0.25">
      <c r="A486" s="863"/>
      <c r="B486" s="872">
        <v>8</v>
      </c>
      <c r="C486" s="78" t="str">
        <f t="shared" si="21"/>
        <v>OEP-132-2019</v>
      </c>
      <c r="D486" s="858" t="s">
        <v>1511</v>
      </c>
      <c r="E486" s="56" t="s">
        <v>773</v>
      </c>
      <c r="F486" s="79" t="s">
        <v>1512</v>
      </c>
      <c r="G486" s="846">
        <v>1500000</v>
      </c>
      <c r="H486" s="869"/>
      <c r="I486" s="870" t="str">
        <f t="shared" si="24"/>
        <v>361001</v>
      </c>
      <c r="J486" s="166">
        <v>110001</v>
      </c>
      <c r="K486" s="167" t="s">
        <v>3525</v>
      </c>
      <c r="L486" s="869"/>
      <c r="M486" s="868">
        <v>43455</v>
      </c>
      <c r="N486" s="145">
        <v>43465</v>
      </c>
      <c r="O486" s="168" t="s">
        <v>2543</v>
      </c>
      <c r="P486" s="169">
        <v>0</v>
      </c>
      <c r="Q486" s="80">
        <v>1</v>
      </c>
      <c r="R486" s="80">
        <f t="shared" si="23"/>
        <v>1500000</v>
      </c>
      <c r="S486" s="871" t="s">
        <v>1513</v>
      </c>
      <c r="T486" s="863"/>
    </row>
    <row r="487" spans="1:20" s="847" customFormat="1" ht="15" hidden="1" customHeight="1" x14ac:dyDescent="0.25">
      <c r="A487" s="863"/>
      <c r="B487" s="730">
        <v>9</v>
      </c>
      <c r="C487" s="78" t="str">
        <f t="shared" si="21"/>
        <v>SAD-502-2019</v>
      </c>
      <c r="D487" s="56" t="s">
        <v>1514</v>
      </c>
      <c r="E487" s="56" t="s">
        <v>550</v>
      </c>
      <c r="F487" s="79" t="s">
        <v>1515</v>
      </c>
      <c r="G487" s="846">
        <v>2700000</v>
      </c>
      <c r="H487" s="860"/>
      <c r="I487" s="870" t="str">
        <f t="shared" si="24"/>
        <v>339003</v>
      </c>
      <c r="J487" s="166">
        <v>110001</v>
      </c>
      <c r="K487" s="167" t="s">
        <v>3525</v>
      </c>
      <c r="L487" s="860"/>
      <c r="M487" s="862">
        <v>43435</v>
      </c>
      <c r="N487" s="862">
        <v>43465</v>
      </c>
      <c r="O487" s="860" t="s">
        <v>2544</v>
      </c>
      <c r="P487" s="169">
        <v>0</v>
      </c>
      <c r="Q487" s="80">
        <v>1</v>
      </c>
      <c r="R487" s="80">
        <f t="shared" si="23"/>
        <v>2700000</v>
      </c>
      <c r="S487" s="860" t="s">
        <v>1516</v>
      </c>
      <c r="T487" s="863"/>
    </row>
    <row r="488" spans="1:20" s="847" customFormat="1" ht="15" hidden="1" customHeight="1" x14ac:dyDescent="0.25">
      <c r="A488" s="863"/>
      <c r="B488" s="865">
        <v>10</v>
      </c>
      <c r="C488" s="78" t="str">
        <f t="shared" si="21"/>
        <v>SDH-521-2019</v>
      </c>
      <c r="D488" s="56" t="s">
        <v>1517</v>
      </c>
      <c r="E488" s="56" t="s">
        <v>165</v>
      </c>
      <c r="F488" s="79" t="s">
        <v>1518</v>
      </c>
      <c r="G488" s="846">
        <v>87731.29</v>
      </c>
      <c r="H488" s="860"/>
      <c r="I488" s="870" t="str">
        <f t="shared" si="24"/>
        <v>322001</v>
      </c>
      <c r="J488" s="166">
        <v>110001</v>
      </c>
      <c r="K488" s="167" t="s">
        <v>3525</v>
      </c>
      <c r="L488" s="860"/>
      <c r="M488" s="862">
        <v>43466</v>
      </c>
      <c r="N488" s="862">
        <v>43555</v>
      </c>
      <c r="O488" s="860" t="s">
        <v>2545</v>
      </c>
      <c r="P488" s="169">
        <v>0</v>
      </c>
      <c r="Q488" s="80">
        <f t="shared" si="22"/>
        <v>2</v>
      </c>
      <c r="R488" s="32">
        <f>G488/Q488</f>
        <v>43865.644999999997</v>
      </c>
      <c r="S488" s="860" t="s">
        <v>1519</v>
      </c>
      <c r="T488" s="863"/>
    </row>
    <row r="489" spans="1:20" s="847" customFormat="1" ht="15" hidden="1" customHeight="1" x14ac:dyDescent="0.25">
      <c r="A489" s="863"/>
      <c r="B489" s="872">
        <v>11</v>
      </c>
      <c r="C489" s="78" t="str">
        <f t="shared" si="21"/>
        <v>SAD-503-2019</v>
      </c>
      <c r="D489" s="56" t="s">
        <v>1520</v>
      </c>
      <c r="E489" s="56" t="s">
        <v>391</v>
      </c>
      <c r="F489" s="79" t="s">
        <v>1521</v>
      </c>
      <c r="G489" s="62">
        <v>54000</v>
      </c>
      <c r="H489" s="56"/>
      <c r="I489" s="870" t="str">
        <f t="shared" si="24"/>
        <v>322001</v>
      </c>
      <c r="J489" s="166">
        <v>110001</v>
      </c>
      <c r="K489" s="167" t="s">
        <v>3525</v>
      </c>
      <c r="L489" s="56"/>
      <c r="M489" s="54">
        <v>43466</v>
      </c>
      <c r="N489" s="862">
        <v>43555</v>
      </c>
      <c r="O489" s="860" t="s">
        <v>2546</v>
      </c>
      <c r="P489" s="169">
        <v>0</v>
      </c>
      <c r="Q489" s="80">
        <f t="shared" si="22"/>
        <v>2</v>
      </c>
      <c r="R489" s="80">
        <f t="shared" si="23"/>
        <v>27000</v>
      </c>
      <c r="S489" s="56" t="s">
        <v>1522</v>
      </c>
      <c r="T489" s="863"/>
    </row>
    <row r="490" spans="1:20" s="847" customFormat="1" ht="15" hidden="1" customHeight="1" x14ac:dyDescent="0.25">
      <c r="A490" s="863"/>
      <c r="B490" s="730">
        <v>12</v>
      </c>
      <c r="C490" s="78" t="str">
        <f t="shared" si="21"/>
        <v>SDU-012-2019</v>
      </c>
      <c r="D490" s="56" t="s">
        <v>1523</v>
      </c>
      <c r="E490" s="56" t="s">
        <v>1524</v>
      </c>
      <c r="F490" s="79" t="s">
        <v>1525</v>
      </c>
      <c r="G490" s="62">
        <v>854671.19</v>
      </c>
      <c r="H490" s="56"/>
      <c r="I490" s="870" t="str">
        <f t="shared" si="24"/>
        <v>322001</v>
      </c>
      <c r="J490" s="166">
        <v>110001</v>
      </c>
      <c r="K490" s="167" t="s">
        <v>3525</v>
      </c>
      <c r="L490" s="56"/>
      <c r="M490" s="54">
        <v>43466</v>
      </c>
      <c r="N490" s="862">
        <v>43555</v>
      </c>
      <c r="O490" s="860" t="s">
        <v>2547</v>
      </c>
      <c r="P490" s="169">
        <v>0</v>
      </c>
      <c r="Q490" s="80">
        <f t="shared" si="22"/>
        <v>2</v>
      </c>
      <c r="R490" s="80">
        <f t="shared" si="23"/>
        <v>427335.59499999997</v>
      </c>
      <c r="S490" s="56" t="s">
        <v>1526</v>
      </c>
      <c r="T490" s="863"/>
    </row>
    <row r="491" spans="1:20" s="847" customFormat="1" ht="15" hidden="1" customHeight="1" x14ac:dyDescent="0.25">
      <c r="A491" s="863"/>
      <c r="B491" s="865">
        <v>13</v>
      </c>
      <c r="C491" s="78" t="str">
        <f>MID(D491,1,12)</f>
        <v>SRA-077-2019</v>
      </c>
      <c r="D491" s="56" t="s">
        <v>1527</v>
      </c>
      <c r="E491" s="56" t="s">
        <v>1528</v>
      </c>
      <c r="F491" s="79" t="s">
        <v>1529</v>
      </c>
      <c r="G491" s="62">
        <v>684252.49</v>
      </c>
      <c r="H491" s="56"/>
      <c r="I491" s="870" t="str">
        <f>MID(O491,1,6)</f>
        <v>322001</v>
      </c>
      <c r="J491" s="166">
        <v>110001</v>
      </c>
      <c r="K491" s="167" t="s">
        <v>3525</v>
      </c>
      <c r="L491" s="56"/>
      <c r="M491" s="54">
        <v>43466</v>
      </c>
      <c r="N491" s="862">
        <v>43555</v>
      </c>
      <c r="O491" s="860" t="s">
        <v>2548</v>
      </c>
      <c r="P491" s="169">
        <v>0</v>
      </c>
      <c r="Q491" s="80">
        <f>DATEDIF(M491,N491,"m")</f>
        <v>2</v>
      </c>
      <c r="R491" s="80">
        <f>G491/Q491</f>
        <v>342126.245</v>
      </c>
      <c r="S491" s="56" t="s">
        <v>1530</v>
      </c>
      <c r="T491" s="863"/>
    </row>
    <row r="492" spans="1:20" s="847" customFormat="1" ht="15" hidden="1" customHeight="1" x14ac:dyDescent="0.25">
      <c r="A492" s="863"/>
      <c r="B492" s="865">
        <v>13</v>
      </c>
      <c r="C492" s="78" t="str">
        <f>MID(D492,1,12)</f>
        <v>SRA-077-2019</v>
      </c>
      <c r="D492" s="56" t="s">
        <v>1527</v>
      </c>
      <c r="E492" s="56" t="s">
        <v>1528</v>
      </c>
      <c r="F492" s="79" t="s">
        <v>1529</v>
      </c>
      <c r="G492" s="62">
        <v>684252.49</v>
      </c>
      <c r="H492" s="56"/>
      <c r="I492" s="870" t="str">
        <f>MID(O492,1,6)</f>
        <v>322001</v>
      </c>
      <c r="J492" s="166">
        <v>110001</v>
      </c>
      <c r="K492" s="167" t="s">
        <v>3525</v>
      </c>
      <c r="L492" s="56"/>
      <c r="M492" s="54">
        <v>43466</v>
      </c>
      <c r="N492" s="862">
        <v>43555</v>
      </c>
      <c r="O492" s="860" t="s">
        <v>2549</v>
      </c>
      <c r="P492" s="169">
        <v>0</v>
      </c>
      <c r="Q492" s="80">
        <f>DATEDIF(M492,N492,"m")</f>
        <v>2</v>
      </c>
      <c r="R492" s="80">
        <f>G492/Q492</f>
        <v>342126.245</v>
      </c>
      <c r="S492" s="56" t="s">
        <v>1530</v>
      </c>
      <c r="T492" s="863"/>
    </row>
    <row r="493" spans="1:20" s="847" customFormat="1" ht="15" hidden="1" customHeight="1" x14ac:dyDescent="0.25">
      <c r="A493" s="863"/>
      <c r="B493" s="865">
        <v>13</v>
      </c>
      <c r="C493" s="78" t="str">
        <f t="shared" si="21"/>
        <v>SRA-077-2019</v>
      </c>
      <c r="D493" s="56" t="s">
        <v>1527</v>
      </c>
      <c r="E493" s="56" t="s">
        <v>1528</v>
      </c>
      <c r="F493" s="79" t="s">
        <v>1529</v>
      </c>
      <c r="G493" s="62">
        <v>684252.49</v>
      </c>
      <c r="H493" s="56"/>
      <c r="I493" s="870" t="str">
        <f t="shared" si="24"/>
        <v>322001</v>
      </c>
      <c r="J493" s="166">
        <v>110001</v>
      </c>
      <c r="K493" s="167" t="s">
        <v>3525</v>
      </c>
      <c r="L493" s="56"/>
      <c r="M493" s="54">
        <v>43466</v>
      </c>
      <c r="N493" s="862">
        <v>43555</v>
      </c>
      <c r="O493" s="860" t="s">
        <v>2550</v>
      </c>
      <c r="P493" s="169">
        <v>0</v>
      </c>
      <c r="Q493" s="80">
        <f t="shared" si="22"/>
        <v>2</v>
      </c>
      <c r="R493" s="80">
        <f t="shared" si="23"/>
        <v>342126.245</v>
      </c>
      <c r="S493" s="56" t="s">
        <v>1530</v>
      </c>
      <c r="T493" s="863"/>
    </row>
    <row r="494" spans="1:20" s="847" customFormat="1" ht="15" hidden="1" customHeight="1" x14ac:dyDescent="0.25">
      <c r="B494" s="867">
        <v>14</v>
      </c>
      <c r="C494" s="25" t="str">
        <f t="shared" si="21"/>
        <v>Se obliga en</v>
      </c>
      <c r="D494" s="34" t="s">
        <v>1531</v>
      </c>
      <c r="E494" s="34" t="s">
        <v>1532</v>
      </c>
      <c r="F494" s="374">
        <v>2007264</v>
      </c>
      <c r="G494" s="54">
        <v>43921</v>
      </c>
      <c r="H494" s="54"/>
      <c r="I494" s="54"/>
      <c r="J494" s="54"/>
      <c r="K494" s="54"/>
      <c r="L494" s="54"/>
      <c r="M494" s="845"/>
      <c r="N494" s="34" t="s">
        <v>137</v>
      </c>
      <c r="O494" s="34"/>
      <c r="P494" s="34"/>
      <c r="Q494" s="31" t="e">
        <f t="shared" si="22"/>
        <v>#VALUE!</v>
      </c>
      <c r="R494" s="32" t="e">
        <f t="shared" si="23"/>
        <v>#VALUE!</v>
      </c>
      <c r="S494" s="54">
        <v>43556</v>
      </c>
    </row>
    <row r="495" spans="1:20" s="847" customFormat="1" ht="15" hidden="1" customHeight="1" x14ac:dyDescent="0.25">
      <c r="A495" s="863"/>
      <c r="B495" s="730">
        <v>15</v>
      </c>
      <c r="C495" s="78" t="str">
        <f t="shared" si="21"/>
        <v>SDH-522-2019</v>
      </c>
      <c r="D495" s="56" t="s">
        <v>1533</v>
      </c>
      <c r="E495" s="56" t="s">
        <v>161</v>
      </c>
      <c r="F495" s="79" t="s">
        <v>1534</v>
      </c>
      <c r="G495" s="62">
        <v>101500.36</v>
      </c>
      <c r="H495" s="56"/>
      <c r="I495" s="870" t="str">
        <f t="shared" ref="I495:I501" si="25">MID(O495,1,6)</f>
        <v>322001</v>
      </c>
      <c r="J495" s="166">
        <v>110001</v>
      </c>
      <c r="K495" s="167" t="s">
        <v>3525</v>
      </c>
      <c r="L495" s="56"/>
      <c r="M495" s="54">
        <v>43466</v>
      </c>
      <c r="N495" s="862">
        <v>43555</v>
      </c>
      <c r="O495" s="860" t="s">
        <v>2551</v>
      </c>
      <c r="P495" s="169">
        <v>0</v>
      </c>
      <c r="Q495" s="80">
        <f t="shared" si="22"/>
        <v>2</v>
      </c>
      <c r="R495" s="80">
        <f t="shared" si="23"/>
        <v>50750.18</v>
      </c>
      <c r="S495" s="56" t="s">
        <v>1535</v>
      </c>
      <c r="T495" s="863"/>
    </row>
    <row r="496" spans="1:20" s="877" customFormat="1" ht="15" hidden="1" customHeight="1" x14ac:dyDescent="0.25">
      <c r="A496" s="873"/>
      <c r="B496" s="874">
        <v>16</v>
      </c>
      <c r="C496" s="83" t="str">
        <f t="shared" si="21"/>
        <v>SDH-523-2019</v>
      </c>
      <c r="D496" s="59" t="s">
        <v>1536</v>
      </c>
      <c r="E496" s="59" t="s">
        <v>150</v>
      </c>
      <c r="F496" s="85" t="s">
        <v>1537</v>
      </c>
      <c r="G496" s="4">
        <v>117424.94</v>
      </c>
      <c r="H496" s="59"/>
      <c r="I496" s="618" t="str">
        <f t="shared" si="25"/>
        <v>322001</v>
      </c>
      <c r="J496" s="66">
        <v>110001</v>
      </c>
      <c r="K496" s="58" t="s">
        <v>3525</v>
      </c>
      <c r="L496" s="59"/>
      <c r="M496" s="3">
        <v>43466</v>
      </c>
      <c r="N496" s="875">
        <v>43555</v>
      </c>
      <c r="O496" s="876" t="s">
        <v>2551</v>
      </c>
      <c r="P496" s="71">
        <f>R496*12</f>
        <v>704549.64</v>
      </c>
      <c r="Q496" s="86">
        <f t="shared" si="22"/>
        <v>2</v>
      </c>
      <c r="R496" s="14">
        <f>G496/Q496</f>
        <v>58712.47</v>
      </c>
      <c r="S496" s="59" t="s">
        <v>1538</v>
      </c>
      <c r="T496" s="873"/>
    </row>
    <row r="497" spans="1:20" s="847" customFormat="1" ht="15" hidden="1" customHeight="1" x14ac:dyDescent="0.25">
      <c r="A497" s="863"/>
      <c r="B497" s="872">
        <v>17</v>
      </c>
      <c r="C497" s="78" t="str">
        <f t="shared" si="21"/>
        <v>SRA-078-2019</v>
      </c>
      <c r="D497" s="56" t="s">
        <v>1539</v>
      </c>
      <c r="E497" s="56" t="s">
        <v>1540</v>
      </c>
      <c r="F497" s="79" t="s">
        <v>1541</v>
      </c>
      <c r="G497" s="846">
        <v>38245.199999999997</v>
      </c>
      <c r="H497" s="860"/>
      <c r="I497" s="870" t="str">
        <f t="shared" si="25"/>
        <v>322001</v>
      </c>
      <c r="J497" s="166">
        <v>110001</v>
      </c>
      <c r="K497" s="167" t="s">
        <v>3525</v>
      </c>
      <c r="L497" s="860"/>
      <c r="M497" s="54">
        <v>43466</v>
      </c>
      <c r="N497" s="862">
        <v>43555</v>
      </c>
      <c r="O497" s="860" t="s">
        <v>2552</v>
      </c>
      <c r="P497" s="169">
        <v>0</v>
      </c>
      <c r="Q497" s="80">
        <f t="shared" si="22"/>
        <v>2</v>
      </c>
      <c r="R497" s="80">
        <f t="shared" si="23"/>
        <v>19122.599999999999</v>
      </c>
      <c r="S497" s="860" t="s">
        <v>1542</v>
      </c>
      <c r="T497" s="863"/>
    </row>
    <row r="498" spans="1:20" s="847" customFormat="1" ht="15" hidden="1" customHeight="1" x14ac:dyDescent="0.25">
      <c r="A498" s="863"/>
      <c r="B498" s="730">
        <v>18</v>
      </c>
      <c r="C498" s="78" t="str">
        <f t="shared" si="21"/>
        <v>SDH-524-2019</v>
      </c>
      <c r="D498" s="56" t="s">
        <v>1543</v>
      </c>
      <c r="E498" s="56" t="s">
        <v>1544</v>
      </c>
      <c r="F498" s="79" t="s">
        <v>1545</v>
      </c>
      <c r="G498" s="62">
        <v>96408.01</v>
      </c>
      <c r="H498" s="56"/>
      <c r="I498" s="870" t="str">
        <f t="shared" si="25"/>
        <v>322001</v>
      </c>
      <c r="J498" s="166">
        <v>110001</v>
      </c>
      <c r="K498" s="167" t="s">
        <v>3525</v>
      </c>
      <c r="L498" s="56"/>
      <c r="M498" s="54">
        <v>43466</v>
      </c>
      <c r="N498" s="862">
        <v>43555</v>
      </c>
      <c r="O498" s="860" t="s">
        <v>2553</v>
      </c>
      <c r="P498" s="169">
        <v>0</v>
      </c>
      <c r="Q498" s="80">
        <f t="shared" si="22"/>
        <v>2</v>
      </c>
      <c r="R498" s="80">
        <f t="shared" si="23"/>
        <v>48204.004999999997</v>
      </c>
      <c r="S498" s="56" t="s">
        <v>1546</v>
      </c>
      <c r="T498" s="863"/>
    </row>
    <row r="499" spans="1:20" s="847" customFormat="1" ht="15" hidden="1" customHeight="1" x14ac:dyDescent="0.25">
      <c r="A499" s="863"/>
      <c r="B499" s="865">
        <v>19</v>
      </c>
      <c r="C499" s="78" t="str">
        <f t="shared" si="21"/>
        <v>TES-172-2019</v>
      </c>
      <c r="D499" s="56" t="s">
        <v>1547</v>
      </c>
      <c r="E499" s="56" t="s">
        <v>1548</v>
      </c>
      <c r="F499" s="79" t="s">
        <v>1549</v>
      </c>
      <c r="G499" s="846">
        <v>341431.32</v>
      </c>
      <c r="H499" s="860"/>
      <c r="I499" s="870" t="str">
        <f t="shared" si="25"/>
        <v>322001</v>
      </c>
      <c r="J499" s="166">
        <v>110001</v>
      </c>
      <c r="K499" s="167" t="s">
        <v>3525</v>
      </c>
      <c r="L499" s="860"/>
      <c r="M499" s="54">
        <v>43466</v>
      </c>
      <c r="N499" s="862">
        <v>43555</v>
      </c>
      <c r="O499" s="860" t="s">
        <v>2554</v>
      </c>
      <c r="P499" s="169">
        <v>0</v>
      </c>
      <c r="Q499" s="80">
        <f t="shared" si="22"/>
        <v>2</v>
      </c>
      <c r="R499" s="80">
        <f t="shared" si="23"/>
        <v>170715.66</v>
      </c>
      <c r="S499" s="860" t="s">
        <v>1550</v>
      </c>
      <c r="T499" s="863"/>
    </row>
    <row r="500" spans="1:20" s="879" customFormat="1" ht="15" hidden="1" customHeight="1" x14ac:dyDescent="0.25">
      <c r="A500" s="878"/>
      <c r="B500" s="872">
        <v>20</v>
      </c>
      <c r="C500" s="78" t="str">
        <f t="shared" si="21"/>
        <v>TES-173-2019</v>
      </c>
      <c r="D500" s="56" t="s">
        <v>1551</v>
      </c>
      <c r="E500" s="56" t="s">
        <v>445</v>
      </c>
      <c r="F500" s="79" t="s">
        <v>1552</v>
      </c>
      <c r="G500" s="62">
        <v>54368.49</v>
      </c>
      <c r="H500" s="56"/>
      <c r="I500" s="870" t="str">
        <f t="shared" si="25"/>
        <v>322001</v>
      </c>
      <c r="J500" s="166">
        <v>110001</v>
      </c>
      <c r="K500" s="167" t="s">
        <v>3525</v>
      </c>
      <c r="L500" s="56"/>
      <c r="M500" s="54">
        <v>43466</v>
      </c>
      <c r="N500" s="862">
        <v>43555</v>
      </c>
      <c r="O500" s="860" t="s">
        <v>2555</v>
      </c>
      <c r="P500" s="169">
        <v>0</v>
      </c>
      <c r="Q500" s="80">
        <f t="shared" si="22"/>
        <v>2</v>
      </c>
      <c r="R500" s="80">
        <f t="shared" si="23"/>
        <v>27184.244999999999</v>
      </c>
      <c r="S500" s="56" t="s">
        <v>1553</v>
      </c>
      <c r="T500" s="878"/>
    </row>
    <row r="501" spans="1:20" s="879" customFormat="1" ht="15" hidden="1" customHeight="1" x14ac:dyDescent="0.25">
      <c r="A501" s="878"/>
      <c r="B501" s="730">
        <v>21</v>
      </c>
      <c r="C501" s="78" t="str">
        <f t="shared" si="21"/>
        <v>TES-174-2019</v>
      </c>
      <c r="D501" s="56" t="s">
        <v>1554</v>
      </c>
      <c r="E501" s="56" t="s">
        <v>558</v>
      </c>
      <c r="F501" s="79" t="s">
        <v>1555</v>
      </c>
      <c r="G501" s="62">
        <v>378227.01</v>
      </c>
      <c r="H501" s="56"/>
      <c r="I501" s="870" t="str">
        <f t="shared" si="25"/>
        <v>322001</v>
      </c>
      <c r="J501" s="166">
        <v>110001</v>
      </c>
      <c r="K501" s="167" t="s">
        <v>3525</v>
      </c>
      <c r="L501" s="56"/>
      <c r="M501" s="54">
        <v>43466</v>
      </c>
      <c r="N501" s="862">
        <v>43555</v>
      </c>
      <c r="O501" s="860" t="s">
        <v>2556</v>
      </c>
      <c r="P501" s="169">
        <v>0</v>
      </c>
      <c r="Q501" s="80">
        <f t="shared" si="22"/>
        <v>2</v>
      </c>
      <c r="R501" s="80">
        <f t="shared" si="23"/>
        <v>189113.505</v>
      </c>
      <c r="S501" s="56" t="s">
        <v>1556</v>
      </c>
      <c r="T501" s="878"/>
    </row>
    <row r="502" spans="1:20" s="847" customFormat="1" ht="15" hidden="1" customHeight="1" x14ac:dyDescent="0.25">
      <c r="B502" s="835">
        <v>22</v>
      </c>
      <c r="C502" s="25" t="str">
        <f t="shared" si="21"/>
        <v>SAD-362-2016</v>
      </c>
      <c r="D502" s="34" t="s">
        <v>1557</v>
      </c>
      <c r="E502" s="34" t="s">
        <v>1558</v>
      </c>
      <c r="F502" s="34" t="s">
        <v>1559</v>
      </c>
      <c r="G502" s="846">
        <v>35580000</v>
      </c>
      <c r="H502" s="816"/>
      <c r="I502" s="870" t="str">
        <f>MID(O502,1,6)</f>
        <v>253001</v>
      </c>
      <c r="J502" s="166">
        <v>110001</v>
      </c>
      <c r="K502" s="167" t="s">
        <v>3525</v>
      </c>
      <c r="L502" s="816"/>
      <c r="M502" s="54">
        <v>42538</v>
      </c>
      <c r="N502" s="54">
        <v>43555</v>
      </c>
      <c r="O502" s="54" t="s">
        <v>2796</v>
      </c>
      <c r="P502" s="54"/>
      <c r="Q502" s="31">
        <f t="shared" si="22"/>
        <v>33</v>
      </c>
      <c r="R502" s="32">
        <f t="shared" si="23"/>
        <v>1078181.8181818181</v>
      </c>
      <c r="S502" s="375">
        <v>35580000</v>
      </c>
    </row>
    <row r="503" spans="1:20" s="847" customFormat="1" ht="15" hidden="1" customHeight="1" x14ac:dyDescent="0.25">
      <c r="A503" s="863"/>
      <c r="B503" s="872">
        <v>23</v>
      </c>
      <c r="C503" s="78" t="str">
        <f t="shared" si="21"/>
        <v>SRA-079-2019</v>
      </c>
      <c r="D503" s="56" t="s">
        <v>1560</v>
      </c>
      <c r="E503" s="56" t="s">
        <v>1561</v>
      </c>
      <c r="F503" s="79" t="s">
        <v>1562</v>
      </c>
      <c r="G503" s="846" t="s">
        <v>1564</v>
      </c>
      <c r="H503" s="860"/>
      <c r="I503" s="870" t="str">
        <f>MID(O503,1,6)</f>
        <v>326002</v>
      </c>
      <c r="J503" s="166">
        <v>110001</v>
      </c>
      <c r="K503" s="167" t="s">
        <v>3525</v>
      </c>
      <c r="L503" s="860"/>
      <c r="M503" s="54">
        <v>43435</v>
      </c>
      <c r="N503" s="54">
        <v>43465</v>
      </c>
      <c r="O503" s="56" t="s">
        <v>2557</v>
      </c>
      <c r="P503" s="169">
        <v>0</v>
      </c>
      <c r="Q503" s="80">
        <f t="shared" si="22"/>
        <v>0</v>
      </c>
      <c r="R503" s="80" t="e">
        <f t="shared" si="23"/>
        <v>#VALUE!</v>
      </c>
      <c r="S503" s="860" t="s">
        <v>1563</v>
      </c>
      <c r="T503" s="863"/>
    </row>
    <row r="504" spans="1:20" s="877" customFormat="1" ht="15" hidden="1" customHeight="1" x14ac:dyDescent="0.25">
      <c r="B504" s="706">
        <v>24</v>
      </c>
      <c r="C504" s="1" t="str">
        <f t="shared" si="21"/>
        <v>SSP- 236-201</v>
      </c>
      <c r="D504" s="2" t="s">
        <v>1565</v>
      </c>
      <c r="E504" s="2" t="s">
        <v>154</v>
      </c>
      <c r="F504" s="8" t="s">
        <v>1566</v>
      </c>
      <c r="G504" s="880">
        <v>36000000</v>
      </c>
      <c r="H504" s="880"/>
      <c r="I504" s="620">
        <v>249002</v>
      </c>
      <c r="J504" s="66">
        <v>150001</v>
      </c>
      <c r="K504" s="58" t="s">
        <v>3524</v>
      </c>
      <c r="L504" s="572" t="s">
        <v>2834</v>
      </c>
      <c r="M504" s="3">
        <v>43466</v>
      </c>
      <c r="N504" s="3">
        <v>43830</v>
      </c>
      <c r="O504" s="59">
        <v>249002</v>
      </c>
      <c r="P504" s="4">
        <f>R504*12</f>
        <v>39272727.272727273</v>
      </c>
      <c r="Q504" s="739">
        <v>11</v>
      </c>
      <c r="R504" s="554">
        <f>G504/Q504</f>
        <v>3272727.2727272729</v>
      </c>
      <c r="S504" s="881" t="s">
        <v>1567</v>
      </c>
    </row>
    <row r="505" spans="1:20" s="877" customFormat="1" ht="15" hidden="1" customHeight="1" x14ac:dyDescent="0.25">
      <c r="A505" s="873"/>
      <c r="B505" s="882">
        <v>25</v>
      </c>
      <c r="C505" s="83" t="str">
        <f t="shared" si="21"/>
        <v>SAD-504-2019</v>
      </c>
      <c r="D505" s="59" t="s">
        <v>1568</v>
      </c>
      <c r="E505" s="59" t="s">
        <v>429</v>
      </c>
      <c r="F505" s="85" t="s">
        <v>1569</v>
      </c>
      <c r="G505" s="4">
        <v>90000</v>
      </c>
      <c r="H505" s="59"/>
      <c r="I505" s="618" t="str">
        <f>MID(O505,1,6)</f>
        <v>339005</v>
      </c>
      <c r="J505" s="66">
        <v>110001</v>
      </c>
      <c r="K505" s="566" t="s">
        <v>3525</v>
      </c>
      <c r="L505" s="571" t="s">
        <v>2851</v>
      </c>
      <c r="M505" s="3">
        <v>43466</v>
      </c>
      <c r="N505" s="3">
        <v>43830</v>
      </c>
      <c r="O505" s="59" t="s">
        <v>2558</v>
      </c>
      <c r="P505" s="71">
        <f>R505*12</f>
        <v>98181.818181818177</v>
      </c>
      <c r="Q505" s="86">
        <f t="shared" si="22"/>
        <v>11</v>
      </c>
      <c r="R505" s="86">
        <f t="shared" si="23"/>
        <v>8181.818181818182</v>
      </c>
      <c r="S505" s="59" t="s">
        <v>1570</v>
      </c>
      <c r="T505" s="873"/>
    </row>
    <row r="506" spans="1:20" s="877" customFormat="1" ht="15" hidden="1" customHeight="1" x14ac:dyDescent="0.25">
      <c r="A506" s="873"/>
      <c r="B506" s="82">
        <v>26</v>
      </c>
      <c r="C506" s="83" t="str">
        <f t="shared" si="21"/>
        <v>SAD-505-2019</v>
      </c>
      <c r="D506" s="876" t="s">
        <v>1571</v>
      </c>
      <c r="E506" s="876" t="s">
        <v>1572</v>
      </c>
      <c r="F506" s="85" t="s">
        <v>1573</v>
      </c>
      <c r="G506" s="4">
        <v>120000</v>
      </c>
      <c r="H506" s="59"/>
      <c r="I506" s="618" t="str">
        <f>MID(O506,1,6)</f>
        <v>339005</v>
      </c>
      <c r="J506" s="66">
        <v>110001</v>
      </c>
      <c r="K506" s="566" t="s">
        <v>3525</v>
      </c>
      <c r="L506" s="571" t="s">
        <v>2851</v>
      </c>
      <c r="M506" s="3">
        <v>43466</v>
      </c>
      <c r="N506" s="3">
        <v>43830</v>
      </c>
      <c r="O506" s="59" t="s">
        <v>2558</v>
      </c>
      <c r="P506" s="71">
        <f>R506*12</f>
        <v>130909.09090909091</v>
      </c>
      <c r="Q506" s="86">
        <f t="shared" si="22"/>
        <v>11</v>
      </c>
      <c r="R506" s="86">
        <f t="shared" si="23"/>
        <v>10909.09090909091</v>
      </c>
      <c r="S506" s="59" t="s">
        <v>1574</v>
      </c>
      <c r="T506" s="873"/>
    </row>
    <row r="507" spans="1:20" s="877" customFormat="1" ht="15" hidden="1" customHeight="1" x14ac:dyDescent="0.25">
      <c r="A507" s="873"/>
      <c r="B507" s="883">
        <v>27</v>
      </c>
      <c r="C507" s="83" t="str">
        <f t="shared" si="21"/>
        <v>SAD-506-2019</v>
      </c>
      <c r="D507" s="876" t="s">
        <v>1575</v>
      </c>
      <c r="E507" s="876" t="s">
        <v>1576</v>
      </c>
      <c r="F507" s="85" t="s">
        <v>1577</v>
      </c>
      <c r="G507" s="4">
        <v>18000000</v>
      </c>
      <c r="H507" s="59"/>
      <c r="I507" s="618" t="str">
        <f>MID(O507,1,6)</f>
        <v>254001</v>
      </c>
      <c r="J507" s="66">
        <v>110001</v>
      </c>
      <c r="K507" s="566" t="s">
        <v>3525</v>
      </c>
      <c r="L507" s="571" t="s">
        <v>2851</v>
      </c>
      <c r="M507" s="3">
        <v>43466</v>
      </c>
      <c r="N507" s="875">
        <v>43830</v>
      </c>
      <c r="O507" s="876" t="s">
        <v>2559</v>
      </c>
      <c r="P507" s="71">
        <f>R507*12</f>
        <v>19636363.636363637</v>
      </c>
      <c r="Q507" s="86">
        <f t="shared" si="22"/>
        <v>11</v>
      </c>
      <c r="R507" s="86">
        <f t="shared" si="23"/>
        <v>1636363.6363636365</v>
      </c>
      <c r="S507" s="59" t="s">
        <v>1578</v>
      </c>
      <c r="T507" s="873"/>
    </row>
    <row r="508" spans="1:20" s="847" customFormat="1" ht="15" hidden="1" customHeight="1" x14ac:dyDescent="0.25">
      <c r="A508" s="863"/>
      <c r="B508" s="872">
        <v>28</v>
      </c>
      <c r="C508" s="78" t="str">
        <f t="shared" si="21"/>
        <v>OEP-133-2019</v>
      </c>
      <c r="D508" s="860" t="s">
        <v>1579</v>
      </c>
      <c r="E508" s="860" t="s">
        <v>1580</v>
      </c>
      <c r="F508" s="79" t="s">
        <v>1581</v>
      </c>
      <c r="G508" s="62">
        <v>99388.800000000003</v>
      </c>
      <c r="H508" s="56"/>
      <c r="I508" s="870" t="str">
        <f>MID(O508,1,6)</f>
        <v>322001</v>
      </c>
      <c r="J508" s="166">
        <v>110001</v>
      </c>
      <c r="K508" s="167" t="s">
        <v>3525</v>
      </c>
      <c r="L508" s="56" t="s">
        <v>2826</v>
      </c>
      <c r="M508" s="54">
        <v>43466</v>
      </c>
      <c r="N508" s="862">
        <v>43555</v>
      </c>
      <c r="O508" s="860" t="s">
        <v>2560</v>
      </c>
      <c r="P508" s="169">
        <v>0</v>
      </c>
      <c r="Q508" s="80">
        <f t="shared" si="22"/>
        <v>2</v>
      </c>
      <c r="R508" s="80">
        <v>33129.599999999999</v>
      </c>
      <c r="S508" s="56" t="s">
        <v>1582</v>
      </c>
      <c r="T508" s="863"/>
    </row>
    <row r="509" spans="1:20" s="847" customFormat="1" ht="15" hidden="1" customHeight="1" x14ac:dyDescent="0.25">
      <c r="B509" s="728">
        <v>29</v>
      </c>
      <c r="C509" s="25" t="str">
        <f t="shared" si="21"/>
        <v>SAD-367-2016</v>
      </c>
      <c r="D509" s="816" t="s">
        <v>1583</v>
      </c>
      <c r="E509" s="816" t="s">
        <v>1584</v>
      </c>
      <c r="F509" s="143" t="s">
        <v>1585</v>
      </c>
      <c r="G509" s="375">
        <v>1500000</v>
      </c>
      <c r="H509" s="375"/>
      <c r="I509" s="870" t="str">
        <f>MID(O509,1,6)</f>
        <v>323001</v>
      </c>
      <c r="J509" s="166" t="s">
        <v>2992</v>
      </c>
      <c r="K509" s="167" t="s">
        <v>3526</v>
      </c>
      <c r="L509" s="375"/>
      <c r="M509" s="54">
        <v>42538</v>
      </c>
      <c r="N509" s="54">
        <v>43555</v>
      </c>
      <c r="O509" s="56">
        <v>323001</v>
      </c>
      <c r="P509" s="54"/>
      <c r="Q509" s="31">
        <f t="shared" si="22"/>
        <v>33</v>
      </c>
      <c r="R509" s="32">
        <f t="shared" si="23"/>
        <v>45454.545454545456</v>
      </c>
      <c r="S509" s="34" t="s">
        <v>1162</v>
      </c>
    </row>
    <row r="510" spans="1:20" s="847" customFormat="1" ht="15" hidden="1" customHeight="1" x14ac:dyDescent="0.25">
      <c r="B510" s="835">
        <v>30</v>
      </c>
      <c r="C510" s="25" t="str">
        <f t="shared" si="21"/>
        <v>SAD-471-2018</v>
      </c>
      <c r="D510" s="816" t="s">
        <v>1586</v>
      </c>
      <c r="E510" s="816" t="s">
        <v>1587</v>
      </c>
      <c r="F510" s="143" t="s">
        <v>1588</v>
      </c>
      <c r="G510" s="375">
        <v>75000</v>
      </c>
      <c r="H510" s="375"/>
      <c r="I510" s="375"/>
      <c r="J510" s="375"/>
      <c r="K510" s="375"/>
      <c r="L510" s="375"/>
      <c r="M510" s="816" t="s">
        <v>14</v>
      </c>
      <c r="N510" s="816" t="s">
        <v>14</v>
      </c>
      <c r="O510" s="816"/>
      <c r="P510" s="816"/>
      <c r="Q510" s="31" t="e">
        <f t="shared" si="22"/>
        <v>#VALUE!</v>
      </c>
      <c r="R510" s="32" t="e">
        <f t="shared" si="23"/>
        <v>#VALUE!</v>
      </c>
      <c r="S510" s="34" t="s">
        <v>1589</v>
      </c>
    </row>
    <row r="511" spans="1:20" s="847" customFormat="1" ht="15" hidden="1" customHeight="1" x14ac:dyDescent="0.25">
      <c r="B511" s="728">
        <v>31</v>
      </c>
      <c r="C511" s="25" t="str">
        <f t="shared" si="21"/>
        <v>SAD-480-2018</v>
      </c>
      <c r="D511" s="816" t="s">
        <v>1590</v>
      </c>
      <c r="E511" s="816" t="s">
        <v>1591</v>
      </c>
      <c r="F511" s="143" t="s">
        <v>1592</v>
      </c>
      <c r="G511" s="375">
        <v>1600000</v>
      </c>
      <c r="H511" s="375"/>
      <c r="I511" s="375"/>
      <c r="J511" s="375"/>
      <c r="K511" s="375"/>
      <c r="L511" s="375"/>
      <c r="M511" s="816" t="s">
        <v>14</v>
      </c>
      <c r="N511" s="816" t="s">
        <v>14</v>
      </c>
      <c r="O511" s="816"/>
      <c r="P511" s="816"/>
      <c r="Q511" s="31" t="e">
        <f t="shared" si="22"/>
        <v>#VALUE!</v>
      </c>
      <c r="R511" s="32" t="e">
        <f t="shared" si="23"/>
        <v>#VALUE!</v>
      </c>
      <c r="S511" s="34" t="s">
        <v>1593</v>
      </c>
    </row>
    <row r="512" spans="1:20" s="847" customFormat="1" ht="15" hidden="1" customHeight="1" x14ac:dyDescent="0.25">
      <c r="B512" s="835">
        <v>32</v>
      </c>
      <c r="C512" s="25" t="str">
        <f t="shared" si="21"/>
        <v>SAD-487-2018</v>
      </c>
      <c r="D512" s="816" t="s">
        <v>1594</v>
      </c>
      <c r="E512" s="816" t="s">
        <v>1595</v>
      </c>
      <c r="F512" s="143" t="s">
        <v>1596</v>
      </c>
      <c r="G512" s="34" t="s">
        <v>321</v>
      </c>
      <c r="H512" s="34"/>
      <c r="I512" s="34"/>
      <c r="J512" s="34"/>
      <c r="K512" s="34"/>
      <c r="L512" s="34"/>
      <c r="M512" s="862">
        <v>43101</v>
      </c>
      <c r="N512" s="862">
        <v>43465</v>
      </c>
      <c r="O512" s="862"/>
      <c r="P512" s="862"/>
      <c r="Q512" s="31">
        <f t="shared" si="22"/>
        <v>11</v>
      </c>
      <c r="R512" s="32" t="e">
        <f t="shared" si="23"/>
        <v>#VALUE!</v>
      </c>
      <c r="S512" s="34" t="s">
        <v>14</v>
      </c>
    </row>
    <row r="513" spans="1:20" s="847" customFormat="1" ht="15" hidden="1" customHeight="1" x14ac:dyDescent="0.25">
      <c r="A513" s="863"/>
      <c r="B513" s="872">
        <v>33</v>
      </c>
      <c r="C513" s="78" t="str">
        <f t="shared" si="21"/>
        <v>SAD-507-2019</v>
      </c>
      <c r="D513" s="860" t="s">
        <v>1597</v>
      </c>
      <c r="E513" s="860" t="s">
        <v>1598</v>
      </c>
      <c r="F513" s="79" t="s">
        <v>1599</v>
      </c>
      <c r="G513" s="62">
        <v>6000000</v>
      </c>
      <c r="H513" s="56"/>
      <c r="I513" s="870" t="str">
        <f t="shared" ref="I513:I539" si="26">MID(O513,1,6)</f>
        <v>339009</v>
      </c>
      <c r="J513" s="166">
        <v>110001</v>
      </c>
      <c r="K513" s="167" t="s">
        <v>3525</v>
      </c>
      <c r="L513" s="56"/>
      <c r="M513" s="862">
        <v>43435</v>
      </c>
      <c r="N513" s="862">
        <v>43465</v>
      </c>
      <c r="O513" s="860" t="s">
        <v>2561</v>
      </c>
      <c r="P513" s="169">
        <v>0</v>
      </c>
      <c r="Q513" s="80">
        <f t="shared" si="22"/>
        <v>0</v>
      </c>
      <c r="R513" s="80" t="e">
        <f t="shared" si="23"/>
        <v>#DIV/0!</v>
      </c>
      <c r="S513" s="56" t="s">
        <v>1600</v>
      </c>
      <c r="T513" s="863"/>
    </row>
    <row r="514" spans="1:20" s="877" customFormat="1" ht="15" hidden="1" customHeight="1" x14ac:dyDescent="0.25">
      <c r="A514" s="873"/>
      <c r="B514" s="559">
        <v>34</v>
      </c>
      <c r="C514" s="83" t="str">
        <f t="shared" si="21"/>
        <v>SAD-508-2019</v>
      </c>
      <c r="D514" s="876" t="s">
        <v>1601</v>
      </c>
      <c r="E514" s="876" t="s">
        <v>1602</v>
      </c>
      <c r="F514" s="85" t="s">
        <v>1603</v>
      </c>
      <c r="G514" s="4">
        <v>12000000</v>
      </c>
      <c r="H514" s="59"/>
      <c r="I514" s="618" t="str">
        <f t="shared" si="26"/>
        <v>339004</v>
      </c>
      <c r="J514" s="66">
        <v>110001</v>
      </c>
      <c r="K514" s="566" t="s">
        <v>3525</v>
      </c>
      <c r="L514" s="571" t="s">
        <v>2851</v>
      </c>
      <c r="M514" s="3">
        <v>43466</v>
      </c>
      <c r="N514" s="3">
        <v>43830</v>
      </c>
      <c r="O514" s="59" t="s">
        <v>2562</v>
      </c>
      <c r="P514" s="71">
        <f>R514*12</f>
        <v>13090909.09090909</v>
      </c>
      <c r="Q514" s="86">
        <f t="shared" si="22"/>
        <v>11</v>
      </c>
      <c r="R514" s="86">
        <f t="shared" si="23"/>
        <v>1090909.0909090908</v>
      </c>
      <c r="S514" s="59" t="s">
        <v>1604</v>
      </c>
      <c r="T514" s="873"/>
    </row>
    <row r="515" spans="1:20" s="877" customFormat="1" ht="15" hidden="1" customHeight="1" x14ac:dyDescent="0.25">
      <c r="A515" s="873"/>
      <c r="B515" s="884">
        <v>35</v>
      </c>
      <c r="C515" s="83" t="str">
        <f t="shared" si="21"/>
        <v>SAD-509-2019</v>
      </c>
      <c r="D515" s="876" t="s">
        <v>1605</v>
      </c>
      <c r="E515" s="876" t="s">
        <v>1606</v>
      </c>
      <c r="F515" s="885" t="s">
        <v>1607</v>
      </c>
      <c r="G515" s="886">
        <v>1267880</v>
      </c>
      <c r="H515" s="876"/>
      <c r="I515" s="618" t="str">
        <f t="shared" si="26"/>
        <v>358001</v>
      </c>
      <c r="J515" s="66">
        <v>110001</v>
      </c>
      <c r="K515" s="566" t="s">
        <v>3525</v>
      </c>
      <c r="L515" s="571" t="s">
        <v>2851</v>
      </c>
      <c r="M515" s="3">
        <v>43420</v>
      </c>
      <c r="N515" s="3">
        <v>43465</v>
      </c>
      <c r="O515" s="59" t="s">
        <v>2563</v>
      </c>
      <c r="P515" s="71">
        <f>R515*12</f>
        <v>15214560</v>
      </c>
      <c r="Q515" s="86">
        <f t="shared" si="22"/>
        <v>1</v>
      </c>
      <c r="R515" s="86">
        <f t="shared" si="23"/>
        <v>1267880</v>
      </c>
      <c r="S515" s="876" t="s">
        <v>1608</v>
      </c>
      <c r="T515" s="873"/>
    </row>
    <row r="516" spans="1:20" s="847" customFormat="1" ht="15" hidden="1" customHeight="1" x14ac:dyDescent="0.25">
      <c r="A516" s="863"/>
      <c r="B516" s="730">
        <v>36</v>
      </c>
      <c r="C516" s="78" t="str">
        <f t="shared" si="21"/>
        <v>SAD-510-2019</v>
      </c>
      <c r="D516" s="860" t="s">
        <v>1609</v>
      </c>
      <c r="E516" s="860" t="s">
        <v>1610</v>
      </c>
      <c r="F516" s="859" t="s">
        <v>1611</v>
      </c>
      <c r="G516" s="846">
        <v>225000</v>
      </c>
      <c r="H516" s="860"/>
      <c r="I516" s="870" t="str">
        <f t="shared" si="26"/>
        <v>339005</v>
      </c>
      <c r="J516" s="166">
        <v>110001</v>
      </c>
      <c r="K516" s="167" t="s">
        <v>3525</v>
      </c>
      <c r="L516" s="860"/>
      <c r="M516" s="54">
        <v>43466</v>
      </c>
      <c r="N516" s="54">
        <v>43555</v>
      </c>
      <c r="O516" s="56" t="s">
        <v>2564</v>
      </c>
      <c r="P516" s="169">
        <v>0</v>
      </c>
      <c r="Q516" s="80">
        <f t="shared" si="22"/>
        <v>2</v>
      </c>
      <c r="R516" s="80">
        <f t="shared" si="23"/>
        <v>112500</v>
      </c>
      <c r="S516" s="860" t="s">
        <v>1612</v>
      </c>
      <c r="T516" s="863"/>
    </row>
    <row r="517" spans="1:20" s="847" customFormat="1" ht="15" hidden="1" customHeight="1" x14ac:dyDescent="0.25">
      <c r="A517" s="863"/>
      <c r="B517" s="865">
        <v>37</v>
      </c>
      <c r="C517" s="78" t="str">
        <f t="shared" si="21"/>
        <v>SAD-511-2019</v>
      </c>
      <c r="D517" s="860" t="s">
        <v>1613</v>
      </c>
      <c r="E517" s="860" t="s">
        <v>1614</v>
      </c>
      <c r="F517" s="859" t="s">
        <v>1615</v>
      </c>
      <c r="G517" s="846">
        <v>210000</v>
      </c>
      <c r="H517" s="860"/>
      <c r="I517" s="870" t="str">
        <f t="shared" si="26"/>
        <v/>
      </c>
      <c r="J517" s="166" t="s">
        <v>2992</v>
      </c>
      <c r="K517" s="167" t="s">
        <v>3526</v>
      </c>
      <c r="L517" s="860"/>
      <c r="M517" s="54">
        <v>43466</v>
      </c>
      <c r="N517" s="54">
        <v>43555</v>
      </c>
      <c r="O517" s="56"/>
      <c r="P517" s="169">
        <v>0</v>
      </c>
      <c r="Q517" s="80">
        <f t="shared" si="22"/>
        <v>2</v>
      </c>
      <c r="R517" s="80">
        <f t="shared" si="23"/>
        <v>105000</v>
      </c>
      <c r="S517" s="860" t="s">
        <v>1616</v>
      </c>
      <c r="T517" s="863"/>
    </row>
    <row r="518" spans="1:20" s="877" customFormat="1" ht="15" hidden="1" customHeight="1" x14ac:dyDescent="0.25">
      <c r="A518" s="873"/>
      <c r="B518" s="559">
        <v>38</v>
      </c>
      <c r="C518" s="83" t="str">
        <f t="shared" si="21"/>
        <v>SAD-512-2019</v>
      </c>
      <c r="D518" s="876" t="s">
        <v>1617</v>
      </c>
      <c r="E518" s="876" t="s">
        <v>1618</v>
      </c>
      <c r="F518" s="885" t="s">
        <v>1619</v>
      </c>
      <c r="G518" s="886">
        <v>180000</v>
      </c>
      <c r="H518" s="876"/>
      <c r="I518" s="618" t="str">
        <f t="shared" si="26"/>
        <v>339005</v>
      </c>
      <c r="J518" s="66">
        <v>150001</v>
      </c>
      <c r="K518" s="58" t="s">
        <v>3524</v>
      </c>
      <c r="L518" s="876"/>
      <c r="M518" s="3">
        <v>43466</v>
      </c>
      <c r="N518" s="3">
        <v>43555</v>
      </c>
      <c r="O518" s="560" t="s">
        <v>2786</v>
      </c>
      <c r="P518" s="71">
        <f>R518*12</f>
        <v>1080000</v>
      </c>
      <c r="Q518" s="86">
        <f t="shared" si="22"/>
        <v>2</v>
      </c>
      <c r="R518" s="86">
        <f t="shared" si="23"/>
        <v>90000</v>
      </c>
      <c r="S518" s="876" t="s">
        <v>1620</v>
      </c>
      <c r="T518" s="873"/>
    </row>
    <row r="519" spans="1:20" s="847" customFormat="1" ht="15" hidden="1" customHeight="1" x14ac:dyDescent="0.25">
      <c r="A519" s="863"/>
      <c r="B519" s="865">
        <v>39</v>
      </c>
      <c r="C519" s="78" t="str">
        <f t="shared" si="21"/>
        <v>SAD-513-2019</v>
      </c>
      <c r="D519" s="860" t="s">
        <v>1621</v>
      </c>
      <c r="E519" s="860" t="s">
        <v>1622</v>
      </c>
      <c r="F519" s="859" t="s">
        <v>1623</v>
      </c>
      <c r="G519" s="846">
        <v>60000</v>
      </c>
      <c r="H519" s="860"/>
      <c r="I519" s="870" t="str">
        <f t="shared" si="26"/>
        <v/>
      </c>
      <c r="J519" s="166" t="s">
        <v>2992</v>
      </c>
      <c r="K519" s="167" t="s">
        <v>3526</v>
      </c>
      <c r="L519" s="860"/>
      <c r="M519" s="54">
        <v>43466</v>
      </c>
      <c r="N519" s="54">
        <v>43555</v>
      </c>
      <c r="O519" s="56"/>
      <c r="P519" s="169">
        <v>0</v>
      </c>
      <c r="Q519" s="80">
        <f t="shared" si="22"/>
        <v>2</v>
      </c>
      <c r="R519" s="80">
        <f t="shared" si="23"/>
        <v>30000</v>
      </c>
      <c r="S519" s="860" t="s">
        <v>1624</v>
      </c>
      <c r="T519" s="863"/>
    </row>
    <row r="520" spans="1:20" s="847" customFormat="1" ht="15" hidden="1" customHeight="1" x14ac:dyDescent="0.25">
      <c r="A520" s="863"/>
      <c r="B520" s="730">
        <v>40</v>
      </c>
      <c r="C520" s="78" t="str">
        <f t="shared" ref="C520:C592" si="27">MID(D520,1,12)</f>
        <v>SAD-514-2019</v>
      </c>
      <c r="D520" s="860" t="s">
        <v>1625</v>
      </c>
      <c r="E520" s="860" t="s">
        <v>1626</v>
      </c>
      <c r="F520" s="859" t="s">
        <v>1627</v>
      </c>
      <c r="G520" s="846">
        <v>180000</v>
      </c>
      <c r="H520" s="860"/>
      <c r="I520" s="870" t="str">
        <f t="shared" si="26"/>
        <v/>
      </c>
      <c r="J520" s="166" t="s">
        <v>2992</v>
      </c>
      <c r="K520" s="167" t="s">
        <v>3526</v>
      </c>
      <c r="L520" s="860"/>
      <c r="M520" s="54">
        <v>43466</v>
      </c>
      <c r="N520" s="54">
        <v>43555</v>
      </c>
      <c r="O520" s="56"/>
      <c r="P520" s="169">
        <v>0</v>
      </c>
      <c r="Q520" s="80">
        <f t="shared" si="22"/>
        <v>2</v>
      </c>
      <c r="R520" s="80">
        <f t="shared" si="23"/>
        <v>90000</v>
      </c>
      <c r="S520" s="860" t="s">
        <v>1620</v>
      </c>
      <c r="T520" s="863"/>
    </row>
    <row r="521" spans="1:20" s="847" customFormat="1" ht="15" hidden="1" customHeight="1" x14ac:dyDescent="0.25">
      <c r="A521" s="863"/>
      <c r="B521" s="730">
        <v>41</v>
      </c>
      <c r="C521" s="78" t="str">
        <f t="shared" si="27"/>
        <v>SAD-515-2019</v>
      </c>
      <c r="D521" s="860" t="s">
        <v>1628</v>
      </c>
      <c r="E521" s="860" t="s">
        <v>1629</v>
      </c>
      <c r="F521" s="859" t="s">
        <v>1630</v>
      </c>
      <c r="G521" s="846">
        <v>240000</v>
      </c>
      <c r="H521" s="860"/>
      <c r="I521" s="870" t="str">
        <f t="shared" si="26"/>
        <v/>
      </c>
      <c r="J521" s="166" t="s">
        <v>2992</v>
      </c>
      <c r="K521" s="167" t="s">
        <v>3526</v>
      </c>
      <c r="L521" s="860"/>
      <c r="M521" s="54">
        <v>43466</v>
      </c>
      <c r="N521" s="54">
        <v>43555</v>
      </c>
      <c r="O521" s="56"/>
      <c r="P521" s="169">
        <v>0</v>
      </c>
      <c r="Q521" s="80">
        <f t="shared" ref="Q521:Q593" si="28">DATEDIF(M521,N521,"m")</f>
        <v>2</v>
      </c>
      <c r="R521" s="80">
        <f t="shared" ref="R521:R593" si="29">G521/Q521</f>
        <v>120000</v>
      </c>
      <c r="S521" s="860" t="s">
        <v>1631</v>
      </c>
      <c r="T521" s="863"/>
    </row>
    <row r="522" spans="1:20" s="847" customFormat="1" ht="15" hidden="1" customHeight="1" x14ac:dyDescent="0.25">
      <c r="A522" s="863"/>
      <c r="B522" s="865">
        <v>42</v>
      </c>
      <c r="C522" s="78" t="str">
        <f t="shared" si="27"/>
        <v>SAD-516-2019</v>
      </c>
      <c r="D522" s="860" t="s">
        <v>1632</v>
      </c>
      <c r="E522" s="860" t="s">
        <v>1633</v>
      </c>
      <c r="F522" s="859" t="s">
        <v>1630</v>
      </c>
      <c r="G522" s="846">
        <v>90000</v>
      </c>
      <c r="H522" s="860"/>
      <c r="I522" s="870" t="str">
        <f t="shared" si="26"/>
        <v/>
      </c>
      <c r="J522" s="166" t="s">
        <v>2992</v>
      </c>
      <c r="K522" s="167" t="s">
        <v>3526</v>
      </c>
      <c r="L522" s="860"/>
      <c r="M522" s="54">
        <v>43466</v>
      </c>
      <c r="N522" s="54">
        <v>43555</v>
      </c>
      <c r="O522" s="56"/>
      <c r="P522" s="169">
        <v>0</v>
      </c>
      <c r="Q522" s="80">
        <f t="shared" si="28"/>
        <v>2</v>
      </c>
      <c r="R522" s="80">
        <f t="shared" si="29"/>
        <v>45000</v>
      </c>
      <c r="S522" s="860" t="s">
        <v>1634</v>
      </c>
      <c r="T522" s="863"/>
    </row>
    <row r="523" spans="1:20" s="847" customFormat="1" ht="15" hidden="1" customHeight="1" x14ac:dyDescent="0.3">
      <c r="A523" s="863"/>
      <c r="B523" s="730">
        <v>43</v>
      </c>
      <c r="C523" s="78" t="str">
        <f t="shared" si="27"/>
        <v>SAD-517-2019</v>
      </c>
      <c r="D523" s="860" t="s">
        <v>1635</v>
      </c>
      <c r="E523" s="860" t="s">
        <v>1636</v>
      </c>
      <c r="F523" s="859" t="s">
        <v>1637</v>
      </c>
      <c r="G523" s="846">
        <v>90000</v>
      </c>
      <c r="H523" s="860"/>
      <c r="I523" s="870" t="str">
        <f t="shared" si="26"/>
        <v>339005</v>
      </c>
      <c r="J523" s="166">
        <v>110001</v>
      </c>
      <c r="K523" s="167" t="s">
        <v>3525</v>
      </c>
      <c r="L523" s="860"/>
      <c r="M523" s="54">
        <v>43466</v>
      </c>
      <c r="N523" s="54">
        <v>43555</v>
      </c>
      <c r="O523" s="159" t="s">
        <v>2558</v>
      </c>
      <c r="P523" s="169">
        <v>0</v>
      </c>
      <c r="Q523" s="80">
        <f t="shared" si="28"/>
        <v>2</v>
      </c>
      <c r="R523" s="80">
        <f t="shared" si="29"/>
        <v>45000</v>
      </c>
      <c r="S523" s="860" t="s">
        <v>1634</v>
      </c>
      <c r="T523" s="863"/>
    </row>
    <row r="524" spans="1:20" s="847" customFormat="1" ht="15" hidden="1" customHeight="1" x14ac:dyDescent="0.25">
      <c r="A524" s="863"/>
      <c r="B524" s="865">
        <v>44</v>
      </c>
      <c r="C524" s="78" t="str">
        <f t="shared" si="27"/>
        <v>SAD-518-2019</v>
      </c>
      <c r="D524" s="860" t="s">
        <v>1638</v>
      </c>
      <c r="E524" s="860" t="s">
        <v>1639</v>
      </c>
      <c r="F524" s="859" t="s">
        <v>1640</v>
      </c>
      <c r="G524" s="846">
        <v>90000</v>
      </c>
      <c r="H524" s="860"/>
      <c r="I524" s="870" t="str">
        <f t="shared" si="26"/>
        <v/>
      </c>
      <c r="J524" s="166" t="s">
        <v>2992</v>
      </c>
      <c r="K524" s="167" t="s">
        <v>3526</v>
      </c>
      <c r="L524" s="860"/>
      <c r="M524" s="54">
        <v>43466</v>
      </c>
      <c r="N524" s="54">
        <v>43555</v>
      </c>
      <c r="O524" s="56"/>
      <c r="P524" s="169">
        <v>0</v>
      </c>
      <c r="Q524" s="80">
        <f t="shared" si="28"/>
        <v>2</v>
      </c>
      <c r="R524" s="80">
        <f t="shared" si="29"/>
        <v>45000</v>
      </c>
      <c r="S524" s="860" t="s">
        <v>1634</v>
      </c>
      <c r="T524" s="863"/>
    </row>
    <row r="525" spans="1:20" s="877" customFormat="1" ht="15" hidden="1" customHeight="1" x14ac:dyDescent="0.25">
      <c r="A525" s="873"/>
      <c r="B525" s="887">
        <v>45</v>
      </c>
      <c r="C525" s="83" t="str">
        <f t="shared" si="27"/>
        <v>SAD-519-2019</v>
      </c>
      <c r="D525" s="876" t="s">
        <v>1641</v>
      </c>
      <c r="E525" s="876" t="s">
        <v>1642</v>
      </c>
      <c r="F525" s="885" t="s">
        <v>1643</v>
      </c>
      <c r="G525" s="886">
        <v>150000</v>
      </c>
      <c r="H525" s="876"/>
      <c r="I525" s="618" t="str">
        <f t="shared" si="26"/>
        <v>339005</v>
      </c>
      <c r="J525" s="66">
        <v>110001</v>
      </c>
      <c r="K525" s="58" t="s">
        <v>3525</v>
      </c>
      <c r="L525" s="876"/>
      <c r="M525" s="3">
        <v>43466</v>
      </c>
      <c r="N525" s="3">
        <v>43555</v>
      </c>
      <c r="O525" s="59" t="s">
        <v>2564</v>
      </c>
      <c r="P525" s="71">
        <f>R525*12</f>
        <v>900000</v>
      </c>
      <c r="Q525" s="86">
        <f t="shared" si="28"/>
        <v>2</v>
      </c>
      <c r="R525" s="86">
        <f t="shared" si="29"/>
        <v>75000</v>
      </c>
      <c r="S525" s="876" t="s">
        <v>1644</v>
      </c>
      <c r="T525" s="873"/>
    </row>
    <row r="526" spans="1:20" s="847" customFormat="1" ht="15" hidden="1" customHeight="1" x14ac:dyDescent="0.25">
      <c r="A526" s="863"/>
      <c r="B526" s="730">
        <v>46</v>
      </c>
      <c r="C526" s="78" t="str">
        <f t="shared" si="27"/>
        <v>SAD-520-2019</v>
      </c>
      <c r="D526" s="860" t="s">
        <v>1645</v>
      </c>
      <c r="E526" s="860" t="s">
        <v>1646</v>
      </c>
      <c r="F526" s="79" t="s">
        <v>1647</v>
      </c>
      <c r="G526" s="846">
        <v>690000</v>
      </c>
      <c r="H526" s="860"/>
      <c r="I526" s="870" t="str">
        <f t="shared" si="26"/>
        <v/>
      </c>
      <c r="J526" s="166" t="s">
        <v>2992</v>
      </c>
      <c r="K526" s="167" t="s">
        <v>3526</v>
      </c>
      <c r="L526" s="860"/>
      <c r="M526" s="54">
        <v>43466</v>
      </c>
      <c r="N526" s="54">
        <v>43555</v>
      </c>
      <c r="O526" s="56"/>
      <c r="P526" s="169">
        <v>0</v>
      </c>
      <c r="Q526" s="80">
        <f t="shared" si="28"/>
        <v>2</v>
      </c>
      <c r="R526" s="80">
        <f t="shared" si="29"/>
        <v>345000</v>
      </c>
      <c r="S526" s="860" t="s">
        <v>1648</v>
      </c>
      <c r="T526" s="863"/>
    </row>
    <row r="527" spans="1:20" s="877" customFormat="1" ht="15" hidden="1" customHeight="1" x14ac:dyDescent="0.25">
      <c r="A527" s="873"/>
      <c r="B527" s="883">
        <v>47</v>
      </c>
      <c r="C527" s="83" t="str">
        <f t="shared" si="27"/>
        <v>SAD-521-2019</v>
      </c>
      <c r="D527" s="876" t="s">
        <v>1649</v>
      </c>
      <c r="E527" s="876" t="s">
        <v>1650</v>
      </c>
      <c r="F527" s="85" t="s">
        <v>1651</v>
      </c>
      <c r="G527" s="886">
        <v>207000</v>
      </c>
      <c r="H527" s="876"/>
      <c r="I527" s="618" t="str">
        <f t="shared" si="26"/>
        <v>353002</v>
      </c>
      <c r="J527" s="66">
        <v>110001</v>
      </c>
      <c r="K527" s="58" t="s">
        <v>3525</v>
      </c>
      <c r="L527" s="876"/>
      <c r="M527" s="3">
        <v>43466</v>
      </c>
      <c r="N527" s="3">
        <v>43555</v>
      </c>
      <c r="O527" s="59" t="s">
        <v>2831</v>
      </c>
      <c r="P527" s="71">
        <f>R527*12</f>
        <v>1242000</v>
      </c>
      <c r="Q527" s="86">
        <f t="shared" si="28"/>
        <v>2</v>
      </c>
      <c r="R527" s="86">
        <f t="shared" si="29"/>
        <v>103500</v>
      </c>
      <c r="S527" s="876" t="s">
        <v>1652</v>
      </c>
      <c r="T527" s="873"/>
    </row>
    <row r="528" spans="1:20" s="847" customFormat="1" ht="15" hidden="1" customHeight="1" x14ac:dyDescent="0.25">
      <c r="A528" s="863"/>
      <c r="B528" s="730">
        <v>48</v>
      </c>
      <c r="C528" s="78" t="str">
        <f t="shared" si="27"/>
        <v>SAD-522-2019</v>
      </c>
      <c r="D528" s="860" t="s">
        <v>1653</v>
      </c>
      <c r="E528" s="860" t="s">
        <v>1654</v>
      </c>
      <c r="F528" s="79" t="s">
        <v>1655</v>
      </c>
      <c r="G528" s="846">
        <v>750000</v>
      </c>
      <c r="H528" s="860"/>
      <c r="I528" s="870" t="str">
        <f t="shared" si="26"/>
        <v/>
      </c>
      <c r="J528" s="166" t="s">
        <v>2992</v>
      </c>
      <c r="K528" s="167" t="s">
        <v>3526</v>
      </c>
      <c r="L528" s="860"/>
      <c r="M528" s="54">
        <v>43466</v>
      </c>
      <c r="N528" s="54">
        <v>43555</v>
      </c>
      <c r="O528" s="56"/>
      <c r="P528" s="169">
        <v>0</v>
      </c>
      <c r="Q528" s="80">
        <f t="shared" si="28"/>
        <v>2</v>
      </c>
      <c r="R528" s="80">
        <f t="shared" si="29"/>
        <v>375000</v>
      </c>
      <c r="S528" s="860" t="s">
        <v>1656</v>
      </c>
      <c r="T528" s="863"/>
    </row>
    <row r="529" spans="1:20" s="847" customFormat="1" ht="15" hidden="1" customHeight="1" x14ac:dyDescent="0.25">
      <c r="A529" s="863"/>
      <c r="B529" s="865">
        <v>49</v>
      </c>
      <c r="C529" s="78" t="str">
        <f t="shared" si="27"/>
        <v>SAD-523-2019</v>
      </c>
      <c r="D529" s="335" t="s">
        <v>1657</v>
      </c>
      <c r="E529" s="335" t="s">
        <v>1654</v>
      </c>
      <c r="F529" s="336" t="s">
        <v>1655</v>
      </c>
      <c r="G529" s="337">
        <v>250000</v>
      </c>
      <c r="H529" s="335"/>
      <c r="I529" s="870" t="str">
        <f t="shared" si="26"/>
        <v/>
      </c>
      <c r="J529" s="166" t="s">
        <v>2992</v>
      </c>
      <c r="K529" s="167" t="s">
        <v>3526</v>
      </c>
      <c r="L529" s="335"/>
      <c r="M529" s="338">
        <v>43435</v>
      </c>
      <c r="N529" s="338">
        <v>43465</v>
      </c>
      <c r="O529" s="335"/>
      <c r="P529" s="169">
        <v>0</v>
      </c>
      <c r="Q529" s="80">
        <f t="shared" si="28"/>
        <v>0</v>
      </c>
      <c r="R529" s="80" t="e">
        <f t="shared" si="29"/>
        <v>#DIV/0!</v>
      </c>
      <c r="S529" s="335" t="s">
        <v>457</v>
      </c>
      <c r="T529" s="863"/>
    </row>
    <row r="530" spans="1:20" s="847" customFormat="1" ht="15" hidden="1" customHeight="1" x14ac:dyDescent="0.25">
      <c r="A530" s="863"/>
      <c r="B530" s="730">
        <v>50</v>
      </c>
      <c r="C530" s="78" t="str">
        <f t="shared" si="27"/>
        <v>SAD-524-2019</v>
      </c>
      <c r="D530" s="335" t="s">
        <v>1658</v>
      </c>
      <c r="E530" s="335" t="s">
        <v>1659</v>
      </c>
      <c r="F530" s="336" t="s">
        <v>1660</v>
      </c>
      <c r="G530" s="337">
        <v>8100000</v>
      </c>
      <c r="H530" s="335"/>
      <c r="I530" s="870" t="str">
        <f t="shared" si="26"/>
        <v/>
      </c>
      <c r="J530" s="166" t="s">
        <v>2992</v>
      </c>
      <c r="K530" s="167" t="s">
        <v>3526</v>
      </c>
      <c r="L530" s="335"/>
      <c r="M530" s="338">
        <v>43466</v>
      </c>
      <c r="N530" s="338">
        <v>43555</v>
      </c>
      <c r="O530" s="335"/>
      <c r="P530" s="169">
        <v>0</v>
      </c>
      <c r="Q530" s="80">
        <f t="shared" si="28"/>
        <v>2</v>
      </c>
      <c r="R530" s="80">
        <f t="shared" si="29"/>
        <v>4050000</v>
      </c>
      <c r="S530" s="335" t="s">
        <v>1661</v>
      </c>
      <c r="T530" s="863"/>
    </row>
    <row r="531" spans="1:20" s="847" customFormat="1" ht="15" hidden="1" customHeight="1" x14ac:dyDescent="0.25">
      <c r="A531" s="863"/>
      <c r="B531" s="865">
        <v>51</v>
      </c>
      <c r="C531" s="78" t="str">
        <f t="shared" si="27"/>
        <v>SAD-525-2019</v>
      </c>
      <c r="D531" s="335" t="s">
        <v>1662</v>
      </c>
      <c r="E531" s="335" t="s">
        <v>1663</v>
      </c>
      <c r="F531" s="336" t="s">
        <v>1664</v>
      </c>
      <c r="G531" s="337">
        <v>180000</v>
      </c>
      <c r="H531" s="335"/>
      <c r="I531" s="870" t="str">
        <f t="shared" si="26"/>
        <v/>
      </c>
      <c r="J531" s="166" t="s">
        <v>2992</v>
      </c>
      <c r="K531" s="167" t="s">
        <v>3526</v>
      </c>
      <c r="L531" s="335"/>
      <c r="M531" s="338">
        <v>43466</v>
      </c>
      <c r="N531" s="338">
        <v>43555</v>
      </c>
      <c r="O531" s="335"/>
      <c r="P531" s="169">
        <v>0</v>
      </c>
      <c r="Q531" s="80">
        <f t="shared" si="28"/>
        <v>2</v>
      </c>
      <c r="R531" s="80">
        <f t="shared" si="29"/>
        <v>90000</v>
      </c>
      <c r="S531" s="335" t="s">
        <v>1620</v>
      </c>
      <c r="T531" s="863"/>
    </row>
    <row r="532" spans="1:20" s="847" customFormat="1" ht="15" hidden="1" customHeight="1" x14ac:dyDescent="0.25">
      <c r="A532" s="863"/>
      <c r="B532" s="730">
        <v>52</v>
      </c>
      <c r="C532" s="78" t="str">
        <f t="shared" si="27"/>
        <v>SAD-526-2019</v>
      </c>
      <c r="D532" s="335" t="s">
        <v>1665</v>
      </c>
      <c r="E532" s="335" t="s">
        <v>1666</v>
      </c>
      <c r="F532" s="336" t="s">
        <v>1667</v>
      </c>
      <c r="G532" s="337">
        <v>16500000</v>
      </c>
      <c r="H532" s="335"/>
      <c r="I532" s="870" t="str">
        <f t="shared" si="26"/>
        <v/>
      </c>
      <c r="J532" s="166" t="s">
        <v>2992</v>
      </c>
      <c r="K532" s="167" t="s">
        <v>3526</v>
      </c>
      <c r="L532" s="335"/>
      <c r="M532" s="338">
        <v>43466</v>
      </c>
      <c r="N532" s="338">
        <v>43555</v>
      </c>
      <c r="O532" s="335"/>
      <c r="P532" s="169">
        <v>0</v>
      </c>
      <c r="Q532" s="80">
        <f t="shared" si="28"/>
        <v>2</v>
      </c>
      <c r="R532" s="80">
        <f t="shared" si="29"/>
        <v>8250000</v>
      </c>
      <c r="S532" s="335" t="s">
        <v>1668</v>
      </c>
      <c r="T532" s="863"/>
    </row>
    <row r="533" spans="1:20" s="877" customFormat="1" ht="15" hidden="1" customHeight="1" x14ac:dyDescent="0.25">
      <c r="A533" s="873"/>
      <c r="B533" s="747">
        <v>53</v>
      </c>
      <c r="C533" s="748" t="str">
        <f t="shared" si="27"/>
        <v>SAD-527-2019</v>
      </c>
      <c r="D533" s="749" t="s">
        <v>1669</v>
      </c>
      <c r="E533" s="749" t="s">
        <v>1670</v>
      </c>
      <c r="F533" s="750" t="s">
        <v>1671</v>
      </c>
      <c r="G533" s="751">
        <v>1544441.52</v>
      </c>
      <c r="H533" s="749"/>
      <c r="I533" s="888"/>
      <c r="J533" s="752"/>
      <c r="K533" s="753" t="s">
        <v>3524</v>
      </c>
      <c r="L533" s="749" t="s">
        <v>3579</v>
      </c>
      <c r="M533" s="754">
        <v>43466</v>
      </c>
      <c r="N533" s="754">
        <v>43555</v>
      </c>
      <c r="O533" s="749">
        <v>314001</v>
      </c>
      <c r="P533" s="755"/>
      <c r="Q533" s="756"/>
      <c r="R533" s="757"/>
      <c r="S533" s="749" t="s">
        <v>1672</v>
      </c>
      <c r="T533" s="873"/>
    </row>
    <row r="534" spans="1:20" s="877" customFormat="1" ht="15" hidden="1" customHeight="1" x14ac:dyDescent="0.25">
      <c r="A534" s="873"/>
      <c r="B534" s="747">
        <v>53</v>
      </c>
      <c r="C534" s="748" t="str">
        <f>MID(D534,1,12)</f>
        <v>SAD-527-2019</v>
      </c>
      <c r="D534" s="749" t="s">
        <v>1669</v>
      </c>
      <c r="E534" s="749" t="s">
        <v>1670</v>
      </c>
      <c r="F534" s="750" t="s">
        <v>1671</v>
      </c>
      <c r="G534" s="751">
        <v>2811210.78</v>
      </c>
      <c r="H534" s="749"/>
      <c r="I534" s="888"/>
      <c r="J534" s="752"/>
      <c r="K534" s="753" t="s">
        <v>3524</v>
      </c>
      <c r="L534" s="749"/>
      <c r="M534" s="754">
        <v>43466</v>
      </c>
      <c r="N534" s="754">
        <v>43555</v>
      </c>
      <c r="O534" s="749">
        <v>317001</v>
      </c>
      <c r="P534" s="755"/>
      <c r="Q534" s="756"/>
      <c r="R534" s="756"/>
      <c r="S534" s="749" t="s">
        <v>1672</v>
      </c>
      <c r="T534" s="873"/>
    </row>
    <row r="535" spans="1:20" s="847" customFormat="1" ht="15" hidden="1" customHeight="1" x14ac:dyDescent="0.25">
      <c r="A535" s="863"/>
      <c r="B535" s="865">
        <v>54</v>
      </c>
      <c r="C535" s="78" t="str">
        <f t="shared" si="27"/>
        <v>SAD-528-2019</v>
      </c>
      <c r="D535" s="335" t="s">
        <v>1673</v>
      </c>
      <c r="E535" s="335" t="s">
        <v>1670</v>
      </c>
      <c r="F535" s="336" t="s">
        <v>1674</v>
      </c>
      <c r="G535" s="337">
        <v>263408.15999999997</v>
      </c>
      <c r="H535" s="335"/>
      <c r="I535" s="870" t="str">
        <f t="shared" si="26"/>
        <v/>
      </c>
      <c r="J535" s="166" t="s">
        <v>2992</v>
      </c>
      <c r="K535" s="167" t="s">
        <v>3526</v>
      </c>
      <c r="L535" s="335"/>
      <c r="M535" s="338">
        <v>43466</v>
      </c>
      <c r="N535" s="338">
        <v>43555</v>
      </c>
      <c r="O535" s="335"/>
      <c r="P535" s="169">
        <v>0</v>
      </c>
      <c r="Q535" s="80">
        <f t="shared" si="28"/>
        <v>2</v>
      </c>
      <c r="R535" s="80">
        <f t="shared" si="29"/>
        <v>131704.07999999999</v>
      </c>
      <c r="S535" s="335" t="s">
        <v>1675</v>
      </c>
      <c r="T535" s="863"/>
    </row>
    <row r="536" spans="1:20" s="877" customFormat="1" ht="15" hidden="1" customHeight="1" x14ac:dyDescent="0.25">
      <c r="A536" s="873"/>
      <c r="B536" s="559">
        <v>55</v>
      </c>
      <c r="C536" s="83" t="str">
        <f t="shared" si="27"/>
        <v>SSP-241-2019</v>
      </c>
      <c r="D536" s="60" t="s">
        <v>2797</v>
      </c>
      <c r="E536" s="60" t="s">
        <v>1676</v>
      </c>
      <c r="F536" s="88" t="s">
        <v>1677</v>
      </c>
      <c r="G536" s="63">
        <v>8094252.7599999998</v>
      </c>
      <c r="H536" s="60"/>
      <c r="I536" s="618" t="str">
        <f t="shared" si="26"/>
        <v>359001</v>
      </c>
      <c r="J536" s="567">
        <v>110001</v>
      </c>
      <c r="K536" s="566" t="s">
        <v>3525</v>
      </c>
      <c r="L536" s="60"/>
      <c r="M536" s="20">
        <v>43494</v>
      </c>
      <c r="N536" s="20">
        <v>43830</v>
      </c>
      <c r="O536" s="60" t="s">
        <v>2798</v>
      </c>
      <c r="P536" s="71">
        <f>R536*12</f>
        <v>8830093.9199999999</v>
      </c>
      <c r="Q536" s="86">
        <f t="shared" si="28"/>
        <v>11</v>
      </c>
      <c r="R536" s="86">
        <f t="shared" si="29"/>
        <v>735841.16</v>
      </c>
      <c r="S536" s="60" t="s">
        <v>1678</v>
      </c>
      <c r="T536" s="873"/>
    </row>
    <row r="537" spans="1:20" s="847" customFormat="1" ht="15" hidden="1" customHeight="1" x14ac:dyDescent="0.25">
      <c r="A537" s="863"/>
      <c r="B537" s="865">
        <v>56</v>
      </c>
      <c r="C537" s="78" t="str">
        <f t="shared" si="27"/>
        <v>SPP-321-2019</v>
      </c>
      <c r="D537" s="335" t="s">
        <v>1679</v>
      </c>
      <c r="E537" s="335" t="s">
        <v>1680</v>
      </c>
      <c r="F537" s="336" t="s">
        <v>1681</v>
      </c>
      <c r="G537" s="337">
        <v>1218000</v>
      </c>
      <c r="H537" s="335"/>
      <c r="I537" s="870" t="str">
        <f t="shared" si="26"/>
        <v/>
      </c>
      <c r="J537" s="166" t="s">
        <v>2992</v>
      </c>
      <c r="K537" s="167" t="s">
        <v>3526</v>
      </c>
      <c r="L537" s="335"/>
      <c r="M537" s="338">
        <v>43466</v>
      </c>
      <c r="N537" s="338">
        <v>43555</v>
      </c>
      <c r="O537" s="335"/>
      <c r="P537" s="169">
        <v>0</v>
      </c>
      <c r="Q537" s="80">
        <f t="shared" si="28"/>
        <v>2</v>
      </c>
      <c r="R537" s="80">
        <f t="shared" si="29"/>
        <v>609000</v>
      </c>
      <c r="S537" s="335" t="s">
        <v>1682</v>
      </c>
      <c r="T537" s="863"/>
    </row>
    <row r="538" spans="1:20" s="847" customFormat="1" ht="15" hidden="1" customHeight="1" x14ac:dyDescent="0.25">
      <c r="A538" s="863"/>
      <c r="B538" s="872">
        <v>57</v>
      </c>
      <c r="C538" s="78" t="str">
        <f t="shared" si="27"/>
        <v>SRA-080-2019</v>
      </c>
      <c r="D538" s="335" t="s">
        <v>1683</v>
      </c>
      <c r="E538" s="335" t="s">
        <v>1684</v>
      </c>
      <c r="F538" s="336" t="s">
        <v>1685</v>
      </c>
      <c r="G538" s="337">
        <v>501816</v>
      </c>
      <c r="H538" s="335"/>
      <c r="I538" s="870" t="str">
        <f t="shared" si="26"/>
        <v/>
      </c>
      <c r="J538" s="166" t="s">
        <v>2992</v>
      </c>
      <c r="K538" s="167" t="s">
        <v>3526</v>
      </c>
      <c r="L538" s="335"/>
      <c r="M538" s="338">
        <v>43466</v>
      </c>
      <c r="N538" s="338">
        <v>43555</v>
      </c>
      <c r="O538" s="335"/>
      <c r="P538" s="169">
        <v>0</v>
      </c>
      <c r="Q538" s="80">
        <f t="shared" si="28"/>
        <v>2</v>
      </c>
      <c r="R538" s="80">
        <f t="shared" si="29"/>
        <v>250908</v>
      </c>
      <c r="S538" s="335" t="s">
        <v>1686</v>
      </c>
      <c r="T538" s="863"/>
    </row>
    <row r="539" spans="1:20" s="847" customFormat="1" ht="15" hidden="1" customHeight="1" x14ac:dyDescent="0.25">
      <c r="A539" s="863"/>
      <c r="B539" s="730">
        <v>58</v>
      </c>
      <c r="C539" s="78" t="str">
        <f t="shared" si="27"/>
        <v>SRA-081-2019</v>
      </c>
      <c r="D539" s="335" t="s">
        <v>1687</v>
      </c>
      <c r="E539" s="335" t="s">
        <v>1688</v>
      </c>
      <c r="F539" s="336" t="s">
        <v>1689</v>
      </c>
      <c r="G539" s="337">
        <v>23316</v>
      </c>
      <c r="H539" s="335"/>
      <c r="I539" s="870" t="str">
        <f t="shared" si="26"/>
        <v/>
      </c>
      <c r="J539" s="166" t="s">
        <v>2992</v>
      </c>
      <c r="K539" s="167" t="s">
        <v>3526</v>
      </c>
      <c r="L539" s="335"/>
      <c r="M539" s="338">
        <v>43466</v>
      </c>
      <c r="N539" s="338">
        <v>43555</v>
      </c>
      <c r="O539" s="335"/>
      <c r="P539" s="169">
        <v>0</v>
      </c>
      <c r="Q539" s="80">
        <f t="shared" si="28"/>
        <v>2</v>
      </c>
      <c r="R539" s="80">
        <f t="shared" si="29"/>
        <v>11658</v>
      </c>
      <c r="S539" s="335" t="s">
        <v>1690</v>
      </c>
      <c r="T539" s="863"/>
    </row>
    <row r="540" spans="1:20" s="877" customFormat="1" ht="15" hidden="1" customHeight="1" x14ac:dyDescent="0.25">
      <c r="B540" s="889">
        <v>59</v>
      </c>
      <c r="C540" s="1" t="str">
        <f t="shared" si="27"/>
        <v>SSP- 237-201</v>
      </c>
      <c r="D540" s="7" t="s">
        <v>1691</v>
      </c>
      <c r="E540" s="7" t="s">
        <v>1692</v>
      </c>
      <c r="F540" s="5" t="s">
        <v>1693</v>
      </c>
      <c r="G540" s="63">
        <v>74851320</v>
      </c>
      <c r="H540" s="19"/>
      <c r="I540" s="618" t="str">
        <f>MID(O540,1,6)</f>
        <v>242002</v>
      </c>
      <c r="J540" s="66">
        <v>150001</v>
      </c>
      <c r="K540" s="58" t="s">
        <v>3524</v>
      </c>
      <c r="L540" s="572" t="s">
        <v>2835</v>
      </c>
      <c r="M540" s="20">
        <v>43466</v>
      </c>
      <c r="N540" s="20">
        <v>43830</v>
      </c>
      <c r="O540" s="389" t="s">
        <v>2803</v>
      </c>
      <c r="P540" s="71">
        <v>20122500</v>
      </c>
      <c r="Q540" s="13">
        <f t="shared" si="28"/>
        <v>11</v>
      </c>
      <c r="R540" s="14">
        <f t="shared" si="29"/>
        <v>6804665.4545454541</v>
      </c>
      <c r="S540" s="7" t="s">
        <v>1694</v>
      </c>
    </row>
    <row r="541" spans="1:20" s="877" customFormat="1" ht="15" hidden="1" customHeight="1" x14ac:dyDescent="0.25">
      <c r="B541" s="889">
        <v>59</v>
      </c>
      <c r="C541" s="1" t="str">
        <f>MID(D541,1,12)</f>
        <v>SSP- 237-201</v>
      </c>
      <c r="D541" s="7" t="s">
        <v>1691</v>
      </c>
      <c r="E541" s="7" t="s">
        <v>1692</v>
      </c>
      <c r="F541" s="5" t="s">
        <v>1693</v>
      </c>
      <c r="G541" s="63">
        <v>74851320</v>
      </c>
      <c r="H541" s="19"/>
      <c r="I541" s="618" t="str">
        <f>MID(O541,1,6)</f>
        <v>242002</v>
      </c>
      <c r="J541" s="66">
        <v>150001</v>
      </c>
      <c r="K541" s="58" t="s">
        <v>3524</v>
      </c>
      <c r="L541" s="19"/>
      <c r="M541" s="20">
        <v>43466</v>
      </c>
      <c r="N541" s="20">
        <v>43830</v>
      </c>
      <c r="O541" s="389" t="s">
        <v>2799</v>
      </c>
      <c r="P541" s="71">
        <v>10972500</v>
      </c>
      <c r="Q541" s="13">
        <f>DATEDIF(M541,N541,"m")</f>
        <v>11</v>
      </c>
      <c r="R541" s="14">
        <f>G541/Q541</f>
        <v>6804665.4545454541</v>
      </c>
      <c r="S541" s="7" t="s">
        <v>1694</v>
      </c>
    </row>
    <row r="542" spans="1:20" s="877" customFormat="1" ht="15" hidden="1" customHeight="1" x14ac:dyDescent="0.25">
      <c r="B542" s="889">
        <v>59</v>
      </c>
      <c r="C542" s="1" t="str">
        <f>MID(D542,1,12)</f>
        <v>SSP- 237-201</v>
      </c>
      <c r="D542" s="7" t="s">
        <v>1691</v>
      </c>
      <c r="E542" s="7" t="s">
        <v>1692</v>
      </c>
      <c r="F542" s="5" t="s">
        <v>1693</v>
      </c>
      <c r="G542" s="63">
        <v>74851320</v>
      </c>
      <c r="H542" s="19"/>
      <c r="I542" s="618" t="str">
        <f>MID(O542,1,6)</f>
        <v>242002</v>
      </c>
      <c r="J542" s="66">
        <v>150001</v>
      </c>
      <c r="K542" s="58" t="s">
        <v>3524</v>
      </c>
      <c r="L542" s="19"/>
      <c r="M542" s="20">
        <v>43466</v>
      </c>
      <c r="N542" s="20">
        <v>43830</v>
      </c>
      <c r="O542" s="389" t="s">
        <v>2800</v>
      </c>
      <c r="P542" s="71">
        <v>12615000</v>
      </c>
      <c r="Q542" s="13">
        <f>DATEDIF(M542,N542,"m")</f>
        <v>11</v>
      </c>
      <c r="R542" s="14">
        <f>G542/Q542</f>
        <v>6804665.4545454541</v>
      </c>
      <c r="S542" s="7" t="s">
        <v>1694</v>
      </c>
    </row>
    <row r="543" spans="1:20" s="877" customFormat="1" ht="15" hidden="1" customHeight="1" x14ac:dyDescent="0.25">
      <c r="B543" s="889">
        <v>59</v>
      </c>
      <c r="C543" s="1" t="str">
        <f>MID(D543,1,12)</f>
        <v>SSP- 237-201</v>
      </c>
      <c r="D543" s="7" t="s">
        <v>1691</v>
      </c>
      <c r="E543" s="7" t="s">
        <v>1692</v>
      </c>
      <c r="F543" s="5" t="s">
        <v>1693</v>
      </c>
      <c r="G543" s="63">
        <v>74851320</v>
      </c>
      <c r="H543" s="19"/>
      <c r="I543" s="618" t="str">
        <f>MID(O543,1,6)</f>
        <v>242002</v>
      </c>
      <c r="J543" s="66">
        <v>150001</v>
      </c>
      <c r="K543" s="58" t="s">
        <v>3524</v>
      </c>
      <c r="L543" s="19"/>
      <c r="M543" s="20">
        <v>43466</v>
      </c>
      <c r="N543" s="20">
        <v>43830</v>
      </c>
      <c r="O543" s="389" t="s">
        <v>2801</v>
      </c>
      <c r="P543" s="71">
        <v>19650000</v>
      </c>
      <c r="Q543" s="13">
        <f>DATEDIF(M543,N543,"m")</f>
        <v>11</v>
      </c>
      <c r="R543" s="14">
        <f>G543/Q543</f>
        <v>6804665.4545454541</v>
      </c>
      <c r="S543" s="7" t="s">
        <v>1694</v>
      </c>
    </row>
    <row r="544" spans="1:20" s="877" customFormat="1" ht="15" hidden="1" customHeight="1" x14ac:dyDescent="0.25">
      <c r="B544" s="889">
        <v>59</v>
      </c>
      <c r="C544" s="1" t="str">
        <f>MID(D544,1,12)</f>
        <v>SSP- 237-201</v>
      </c>
      <c r="D544" s="7" t="s">
        <v>1691</v>
      </c>
      <c r="E544" s="7" t="s">
        <v>1692</v>
      </c>
      <c r="F544" s="5" t="s">
        <v>1693</v>
      </c>
      <c r="G544" s="63">
        <v>74851320</v>
      </c>
      <c r="H544" s="19"/>
      <c r="I544" s="618" t="str">
        <f>MID(O544,1,6)</f>
        <v>242002</v>
      </c>
      <c r="J544" s="66">
        <v>150001</v>
      </c>
      <c r="K544" s="58" t="s">
        <v>3524</v>
      </c>
      <c r="L544" s="19"/>
      <c r="M544" s="20">
        <v>43466</v>
      </c>
      <c r="N544" s="20">
        <v>43830</v>
      </c>
      <c r="O544" s="389" t="s">
        <v>2802</v>
      </c>
      <c r="P544" s="71">
        <v>11491320</v>
      </c>
      <c r="Q544" s="13">
        <f>DATEDIF(M544,N544,"m")</f>
        <v>11</v>
      </c>
      <c r="R544" s="14">
        <f>G544/Q544</f>
        <v>6804665.4545454541</v>
      </c>
      <c r="S544" s="7" t="s">
        <v>1694</v>
      </c>
    </row>
    <row r="545" spans="1:20" s="877" customFormat="1" ht="15" hidden="1" customHeight="1" x14ac:dyDescent="0.25">
      <c r="A545" s="873"/>
      <c r="B545" s="559">
        <v>60</v>
      </c>
      <c r="C545" s="83" t="str">
        <f t="shared" si="27"/>
        <v>SSP-238-2019</v>
      </c>
      <c r="D545" s="60" t="s">
        <v>1695</v>
      </c>
      <c r="E545" s="60" t="s">
        <v>1696</v>
      </c>
      <c r="F545" s="88" t="s">
        <v>1697</v>
      </c>
      <c r="G545" s="63">
        <v>17128773.149999999</v>
      </c>
      <c r="H545" s="60"/>
      <c r="I545" s="618" t="str">
        <f t="shared" ref="I545:I561" si="30">MID(O545,1,6)</f>
        <v>359001</v>
      </c>
      <c r="J545" s="66">
        <v>110001</v>
      </c>
      <c r="K545" s="58" t="s">
        <v>3525</v>
      </c>
      <c r="L545" s="60"/>
      <c r="M545" s="20">
        <v>43494</v>
      </c>
      <c r="N545" s="20">
        <v>43830</v>
      </c>
      <c r="O545" s="60" t="s">
        <v>2798</v>
      </c>
      <c r="P545" s="71">
        <f t="shared" ref="P545:P559" si="31">R545*12</f>
        <v>18685934.345454544</v>
      </c>
      <c r="Q545" s="86">
        <f t="shared" si="28"/>
        <v>11</v>
      </c>
      <c r="R545" s="392">
        <f t="shared" si="29"/>
        <v>1557161.1954545453</v>
      </c>
      <c r="S545" s="60" t="s">
        <v>1698</v>
      </c>
      <c r="T545" s="873"/>
    </row>
    <row r="546" spans="1:20" s="877" customFormat="1" ht="15" hidden="1" customHeight="1" x14ac:dyDescent="0.25">
      <c r="A546" s="873"/>
      <c r="B546" s="884">
        <v>61</v>
      </c>
      <c r="C546" s="83" t="str">
        <f t="shared" si="27"/>
        <v>SSP-239-2019</v>
      </c>
      <c r="D546" s="60" t="s">
        <v>1699</v>
      </c>
      <c r="E546" s="60" t="s">
        <v>1700</v>
      </c>
      <c r="F546" s="88" t="s">
        <v>1701</v>
      </c>
      <c r="G546" s="63">
        <v>36000000</v>
      </c>
      <c r="H546" s="60"/>
      <c r="I546" s="618" t="str">
        <f t="shared" si="30"/>
        <v>399008</v>
      </c>
      <c r="J546" s="66">
        <v>150001</v>
      </c>
      <c r="K546" s="58" t="s">
        <v>3524</v>
      </c>
      <c r="L546" s="60"/>
      <c r="M546" s="20">
        <v>43494</v>
      </c>
      <c r="N546" s="20">
        <v>43830</v>
      </c>
      <c r="O546" s="389" t="s">
        <v>2804</v>
      </c>
      <c r="P546" s="71">
        <f t="shared" si="31"/>
        <v>39272727.272727273</v>
      </c>
      <c r="Q546" s="86">
        <f t="shared" si="28"/>
        <v>11</v>
      </c>
      <c r="R546" s="392">
        <f t="shared" si="29"/>
        <v>3272727.2727272729</v>
      </c>
      <c r="S546" s="60" t="s">
        <v>1702</v>
      </c>
      <c r="T546" s="873"/>
    </row>
    <row r="547" spans="1:20" s="877" customFormat="1" ht="15" hidden="1" customHeight="1" x14ac:dyDescent="0.25">
      <c r="A547" s="873"/>
      <c r="B547" s="559">
        <v>62</v>
      </c>
      <c r="C547" s="83" t="str">
        <f t="shared" si="27"/>
        <v>SSP-240-2019</v>
      </c>
      <c r="D547" s="60" t="s">
        <v>1703</v>
      </c>
      <c r="E547" s="60" t="s">
        <v>1704</v>
      </c>
      <c r="F547" s="88" t="s">
        <v>1705</v>
      </c>
      <c r="G547" s="63">
        <v>12000000</v>
      </c>
      <c r="H547" s="60"/>
      <c r="I547" s="618" t="str">
        <f t="shared" si="30"/>
        <v>252001</v>
      </c>
      <c r="J547" s="66">
        <v>150001</v>
      </c>
      <c r="K547" s="58" t="s">
        <v>3524</v>
      </c>
      <c r="L547" s="60"/>
      <c r="M547" s="20">
        <v>43494</v>
      </c>
      <c r="N547" s="20">
        <v>43830</v>
      </c>
      <c r="O547" s="390" t="s">
        <v>2805</v>
      </c>
      <c r="P547" s="71">
        <f t="shared" si="31"/>
        <v>13090909.09090909</v>
      </c>
      <c r="Q547" s="86">
        <f t="shared" si="28"/>
        <v>11</v>
      </c>
      <c r="R547" s="392">
        <f t="shared" si="29"/>
        <v>1090909.0909090908</v>
      </c>
      <c r="S547" s="60" t="s">
        <v>1706</v>
      </c>
      <c r="T547" s="873"/>
    </row>
    <row r="548" spans="1:20" s="877" customFormat="1" ht="15" hidden="1" customHeight="1" x14ac:dyDescent="0.25">
      <c r="A548" s="873"/>
      <c r="B548" s="884">
        <v>63</v>
      </c>
      <c r="C548" s="83" t="str">
        <f t="shared" si="27"/>
        <v>SSP-242-2019</v>
      </c>
      <c r="D548" s="60" t="s">
        <v>1707</v>
      </c>
      <c r="E548" s="60" t="s">
        <v>1708</v>
      </c>
      <c r="F548" s="88" t="s">
        <v>1709</v>
      </c>
      <c r="G548" s="63">
        <v>9642671.0999999996</v>
      </c>
      <c r="H548" s="60"/>
      <c r="I548" s="618" t="str">
        <f t="shared" si="30"/>
        <v>359001</v>
      </c>
      <c r="J548" s="567">
        <v>110001</v>
      </c>
      <c r="K548" s="566" t="s">
        <v>3525</v>
      </c>
      <c r="L548" s="60"/>
      <c r="M548" s="20">
        <v>43494</v>
      </c>
      <c r="N548" s="20">
        <v>43830</v>
      </c>
      <c r="O548" s="60" t="s">
        <v>2798</v>
      </c>
      <c r="P548" s="71">
        <f t="shared" si="31"/>
        <v>10519277.563636363</v>
      </c>
      <c r="Q548" s="86">
        <f t="shared" si="28"/>
        <v>11</v>
      </c>
      <c r="R548" s="392">
        <f t="shared" si="29"/>
        <v>876606.46363636362</v>
      </c>
      <c r="S548" s="60" t="s">
        <v>1710</v>
      </c>
      <c r="T548" s="873"/>
    </row>
    <row r="549" spans="1:20" s="877" customFormat="1" ht="15" hidden="1" customHeight="1" x14ac:dyDescent="0.25">
      <c r="A549" s="873"/>
      <c r="B549" s="759">
        <v>64</v>
      </c>
      <c r="C549" s="760" t="str">
        <f t="shared" si="27"/>
        <v>SSP-243-2019</v>
      </c>
      <c r="D549" s="761" t="s">
        <v>1711</v>
      </c>
      <c r="E549" s="761" t="s">
        <v>1712</v>
      </c>
      <c r="F549" s="762" t="s">
        <v>1713</v>
      </c>
      <c r="G549" s="763">
        <v>32400000</v>
      </c>
      <c r="H549" s="761"/>
      <c r="I549" s="890">
        <v>299001</v>
      </c>
      <c r="J549" s="764">
        <v>150001</v>
      </c>
      <c r="K549" s="765" t="s">
        <v>3524</v>
      </c>
      <c r="L549" s="761"/>
      <c r="M549" s="766">
        <v>43466</v>
      </c>
      <c r="N549" s="766" t="s">
        <v>3669</v>
      </c>
      <c r="O549" s="761">
        <v>299001</v>
      </c>
      <c r="P549" s="891">
        <v>16869354.469999999</v>
      </c>
      <c r="Q549" s="767">
        <v>11</v>
      </c>
      <c r="R549" s="891">
        <f>142568.15+124160.46+176766.59+1800703.76+1767766.59+2962152.21+1648245.76+6655990.95</f>
        <v>15278354.469999999</v>
      </c>
      <c r="S549" s="761" t="s">
        <v>1714</v>
      </c>
      <c r="T549" s="873"/>
    </row>
    <row r="550" spans="1:20" s="877" customFormat="1" ht="15" hidden="1" customHeight="1" x14ac:dyDescent="0.25">
      <c r="A550" s="873"/>
      <c r="B550" s="759">
        <v>64</v>
      </c>
      <c r="C550" s="760" t="str">
        <f t="shared" si="27"/>
        <v>SSP-243-2019</v>
      </c>
      <c r="D550" s="761" t="s">
        <v>1711</v>
      </c>
      <c r="E550" s="761" t="s">
        <v>1712</v>
      </c>
      <c r="F550" s="762" t="s">
        <v>1713</v>
      </c>
      <c r="G550" s="763">
        <v>32400000</v>
      </c>
      <c r="H550" s="761"/>
      <c r="I550" s="890">
        <v>246001</v>
      </c>
      <c r="J550" s="764">
        <v>150001</v>
      </c>
      <c r="K550" s="765" t="s">
        <v>3524</v>
      </c>
      <c r="L550" s="761"/>
      <c r="M550" s="766">
        <v>43466</v>
      </c>
      <c r="N550" s="766">
        <v>43830</v>
      </c>
      <c r="O550" s="761" t="s">
        <v>3215</v>
      </c>
      <c r="P550" s="891">
        <v>1109331.82</v>
      </c>
      <c r="Q550" s="767">
        <f t="shared" si="28"/>
        <v>11</v>
      </c>
      <c r="R550" s="891">
        <v>1109331.82</v>
      </c>
      <c r="S550" s="761" t="s">
        <v>1714</v>
      </c>
      <c r="T550" s="873"/>
    </row>
    <row r="551" spans="1:20" s="877" customFormat="1" ht="15" hidden="1" customHeight="1" x14ac:dyDescent="0.25">
      <c r="A551" s="873"/>
      <c r="B551" s="759">
        <v>64</v>
      </c>
      <c r="C551" s="760" t="str">
        <f t="shared" si="27"/>
        <v>SSP-243-2019</v>
      </c>
      <c r="D551" s="761" t="s">
        <v>1711</v>
      </c>
      <c r="E551" s="761" t="s">
        <v>1712</v>
      </c>
      <c r="F551" s="762" t="s">
        <v>1713</v>
      </c>
      <c r="G551" s="763">
        <v>32400000</v>
      </c>
      <c r="H551" s="761"/>
      <c r="I551" s="890">
        <v>249005</v>
      </c>
      <c r="J551" s="764">
        <v>150001</v>
      </c>
      <c r="K551" s="765" t="s">
        <v>3524</v>
      </c>
      <c r="L551" s="761"/>
      <c r="M551" s="766">
        <v>43466</v>
      </c>
      <c r="N551" s="766">
        <v>43830</v>
      </c>
      <c r="O551" s="761" t="s">
        <v>3211</v>
      </c>
      <c r="P551" s="891">
        <v>8874654.5899999999</v>
      </c>
      <c r="Q551" s="767">
        <f t="shared" si="28"/>
        <v>11</v>
      </c>
      <c r="R551" s="891">
        <v>8874654.5899999999</v>
      </c>
      <c r="S551" s="761" t="s">
        <v>1714</v>
      </c>
      <c r="T551" s="873"/>
    </row>
    <row r="552" spans="1:20" s="877" customFormat="1" ht="15" hidden="1" customHeight="1" x14ac:dyDescent="0.25">
      <c r="A552" s="873"/>
      <c r="B552" s="759">
        <v>64</v>
      </c>
      <c r="C552" s="760" t="str">
        <f t="shared" si="27"/>
        <v>SSP-243-2019</v>
      </c>
      <c r="D552" s="761" t="s">
        <v>1711</v>
      </c>
      <c r="E552" s="761" t="s">
        <v>1712</v>
      </c>
      <c r="F552" s="762" t="s">
        <v>1713</v>
      </c>
      <c r="G552" s="763">
        <v>32400000</v>
      </c>
      <c r="H552" s="761"/>
      <c r="I552" s="890">
        <v>249006</v>
      </c>
      <c r="J552" s="764">
        <v>150001</v>
      </c>
      <c r="K552" s="765" t="s">
        <v>3524</v>
      </c>
      <c r="L552" s="761"/>
      <c r="M552" s="766">
        <v>43466</v>
      </c>
      <c r="N552" s="766">
        <v>43830</v>
      </c>
      <c r="O552" s="761" t="s">
        <v>3212</v>
      </c>
      <c r="P552" s="891">
        <v>4437327.3</v>
      </c>
      <c r="Q552" s="767">
        <f t="shared" si="28"/>
        <v>11</v>
      </c>
      <c r="R552" s="891">
        <v>4437327.3</v>
      </c>
      <c r="S552" s="761" t="s">
        <v>1714</v>
      </c>
      <c r="T552" s="873"/>
    </row>
    <row r="553" spans="1:20" s="877" customFormat="1" ht="15" hidden="1" customHeight="1" x14ac:dyDescent="0.25">
      <c r="A553" s="873"/>
      <c r="B553" s="759">
        <v>64</v>
      </c>
      <c r="C553" s="760" t="str">
        <f t="shared" si="27"/>
        <v>SSP-243-2019</v>
      </c>
      <c r="D553" s="761" t="s">
        <v>1711</v>
      </c>
      <c r="E553" s="761" t="s">
        <v>1712</v>
      </c>
      <c r="F553" s="762" t="s">
        <v>1713</v>
      </c>
      <c r="G553" s="763">
        <v>32400000</v>
      </c>
      <c r="H553" s="761"/>
      <c r="I553" s="890">
        <v>291001</v>
      </c>
      <c r="J553" s="764">
        <v>150001</v>
      </c>
      <c r="K553" s="765" t="s">
        <v>3524</v>
      </c>
      <c r="L553" s="761"/>
      <c r="M553" s="766">
        <v>43466</v>
      </c>
      <c r="N553" s="766">
        <v>43830</v>
      </c>
      <c r="O553" s="761" t="s">
        <v>3190</v>
      </c>
      <c r="P553" s="891">
        <v>1109331.82</v>
      </c>
      <c r="Q553" s="767">
        <f t="shared" si="28"/>
        <v>11</v>
      </c>
      <c r="R553" s="891">
        <v>1109331.82</v>
      </c>
      <c r="S553" s="761" t="s">
        <v>1714</v>
      </c>
      <c r="T553" s="873"/>
    </row>
    <row r="554" spans="1:20" s="877" customFormat="1" ht="15" hidden="1" customHeight="1" x14ac:dyDescent="0.25">
      <c r="A554" s="873"/>
      <c r="B554" s="559">
        <v>65</v>
      </c>
      <c r="C554" s="83" t="str">
        <f t="shared" si="27"/>
        <v>SSP-244-2019</v>
      </c>
      <c r="D554" s="60" t="s">
        <v>1715</v>
      </c>
      <c r="E554" s="60" t="s">
        <v>1716</v>
      </c>
      <c r="F554" s="88" t="s">
        <v>1717</v>
      </c>
      <c r="G554" s="63">
        <v>14400000</v>
      </c>
      <c r="H554" s="60"/>
      <c r="I554" s="618" t="str">
        <f t="shared" si="30"/>
        <v>359002</v>
      </c>
      <c r="J554" s="567">
        <v>150001</v>
      </c>
      <c r="K554" s="566" t="s">
        <v>3524</v>
      </c>
      <c r="L554" s="60"/>
      <c r="M554" s="20">
        <v>43494</v>
      </c>
      <c r="N554" s="20">
        <v>43830</v>
      </c>
      <c r="O554" s="60" t="s">
        <v>3115</v>
      </c>
      <c r="P554" s="71">
        <f t="shared" si="31"/>
        <v>15709090.90909091</v>
      </c>
      <c r="Q554" s="86">
        <f t="shared" si="28"/>
        <v>11</v>
      </c>
      <c r="R554" s="392">
        <f t="shared" si="29"/>
        <v>1309090.9090909092</v>
      </c>
      <c r="S554" s="60" t="s">
        <v>1718</v>
      </c>
      <c r="T554" s="873"/>
    </row>
    <row r="555" spans="1:20" s="877" customFormat="1" ht="15" hidden="1" customHeight="1" x14ac:dyDescent="0.25">
      <c r="A555" s="873"/>
      <c r="B555" s="884">
        <v>66</v>
      </c>
      <c r="C555" s="83" t="str">
        <f t="shared" si="27"/>
        <v>SSP-245-2019</v>
      </c>
      <c r="D555" s="60" t="s">
        <v>1719</v>
      </c>
      <c r="E555" s="60" t="s">
        <v>1720</v>
      </c>
      <c r="F555" s="88" t="s">
        <v>1721</v>
      </c>
      <c r="G555" s="63">
        <v>17131341.219999999</v>
      </c>
      <c r="H555" s="60"/>
      <c r="I555" s="618" t="str">
        <f t="shared" si="30"/>
        <v>359001</v>
      </c>
      <c r="J555" s="567">
        <v>110001</v>
      </c>
      <c r="K555" s="566" t="s">
        <v>3525</v>
      </c>
      <c r="L555" s="60"/>
      <c r="M555" s="20">
        <v>43494</v>
      </c>
      <c r="N555" s="20">
        <v>43830</v>
      </c>
      <c r="O555" s="60" t="s">
        <v>2798</v>
      </c>
      <c r="P555" s="71">
        <f t="shared" si="31"/>
        <v>18688735.876363635</v>
      </c>
      <c r="Q555" s="86">
        <f t="shared" si="28"/>
        <v>11</v>
      </c>
      <c r="R555" s="392">
        <f t="shared" si="29"/>
        <v>1557394.6563636363</v>
      </c>
      <c r="S555" s="60" t="s">
        <v>1722</v>
      </c>
      <c r="T555" s="873"/>
    </row>
    <row r="556" spans="1:20" s="847" customFormat="1" ht="15" hidden="1" customHeight="1" x14ac:dyDescent="0.25">
      <c r="A556" s="863"/>
      <c r="B556" s="559">
        <v>67</v>
      </c>
      <c r="C556" s="83" t="str">
        <f t="shared" si="27"/>
        <v>SSP-246-2019</v>
      </c>
      <c r="D556" s="60" t="s">
        <v>1723</v>
      </c>
      <c r="E556" s="60" t="s">
        <v>1724</v>
      </c>
      <c r="F556" s="88" t="s">
        <v>1725</v>
      </c>
      <c r="G556" s="63">
        <v>17096685.98</v>
      </c>
      <c r="H556" s="60"/>
      <c r="I556" s="618" t="str">
        <f t="shared" si="30"/>
        <v>359001</v>
      </c>
      <c r="J556" s="567">
        <v>110001</v>
      </c>
      <c r="K556" s="566" t="s">
        <v>3525</v>
      </c>
      <c r="L556" s="60"/>
      <c r="M556" s="20">
        <v>43494</v>
      </c>
      <c r="N556" s="20">
        <v>43830</v>
      </c>
      <c r="O556" s="60" t="s">
        <v>2798</v>
      </c>
      <c r="P556" s="71">
        <f t="shared" si="31"/>
        <v>18650930.16</v>
      </c>
      <c r="Q556" s="86">
        <f t="shared" si="28"/>
        <v>11</v>
      </c>
      <c r="R556" s="86">
        <f t="shared" si="29"/>
        <v>1554244.18</v>
      </c>
      <c r="S556" s="60" t="s">
        <v>1726</v>
      </c>
      <c r="T556" s="863"/>
    </row>
    <row r="557" spans="1:20" s="847" customFormat="1" ht="15" hidden="1" customHeight="1" x14ac:dyDescent="0.25">
      <c r="A557" s="863"/>
      <c r="B557" s="884">
        <v>68</v>
      </c>
      <c r="C557" s="83" t="str">
        <f t="shared" si="27"/>
        <v>TES-175-2019</v>
      </c>
      <c r="D557" s="60" t="s">
        <v>1727</v>
      </c>
      <c r="E557" s="60" t="s">
        <v>1728</v>
      </c>
      <c r="F557" s="88" t="s">
        <v>1729</v>
      </c>
      <c r="G557" s="63">
        <v>5005516</v>
      </c>
      <c r="H557" s="60"/>
      <c r="I557" s="618" t="str">
        <f t="shared" si="30"/>
        <v>331002</v>
      </c>
      <c r="J557" s="567">
        <v>110001</v>
      </c>
      <c r="K557" s="566" t="s">
        <v>3525</v>
      </c>
      <c r="L557" s="60"/>
      <c r="M557" s="20">
        <v>43466</v>
      </c>
      <c r="N557" s="20">
        <v>43830</v>
      </c>
      <c r="O557" s="60" t="s">
        <v>2806</v>
      </c>
      <c r="P557" s="71">
        <f t="shared" si="31"/>
        <v>5460562.9090909092</v>
      </c>
      <c r="Q557" s="86">
        <f t="shared" si="28"/>
        <v>11</v>
      </c>
      <c r="R557" s="392">
        <f t="shared" si="29"/>
        <v>455046.90909090912</v>
      </c>
      <c r="S557" s="60" t="s">
        <v>1730</v>
      </c>
      <c r="T557" s="863"/>
    </row>
    <row r="558" spans="1:20" s="847" customFormat="1" ht="15" hidden="1" customHeight="1" x14ac:dyDescent="0.25">
      <c r="A558" s="892"/>
      <c r="B558" s="885">
        <v>69</v>
      </c>
      <c r="C558" s="83" t="str">
        <f t="shared" si="27"/>
        <v>TES-176-2019</v>
      </c>
      <c r="D558" s="60" t="s">
        <v>1731</v>
      </c>
      <c r="E558" s="60" t="s">
        <v>1732</v>
      </c>
      <c r="F558" s="88" t="s">
        <v>1733</v>
      </c>
      <c r="G558" s="63">
        <v>10000000</v>
      </c>
      <c r="H558" s="60"/>
      <c r="I558" s="618" t="str">
        <f t="shared" si="30"/>
        <v>345003</v>
      </c>
      <c r="J558" s="567">
        <v>110001</v>
      </c>
      <c r="K558" s="566" t="s">
        <v>3525</v>
      </c>
      <c r="L558" s="60"/>
      <c r="M558" s="20">
        <v>43466</v>
      </c>
      <c r="N558" s="20">
        <v>43830</v>
      </c>
      <c r="O558" s="60" t="s">
        <v>2807</v>
      </c>
      <c r="P558" s="71">
        <f t="shared" si="31"/>
        <v>10909090.909090908</v>
      </c>
      <c r="Q558" s="86">
        <f t="shared" si="28"/>
        <v>11</v>
      </c>
      <c r="R558" s="392">
        <f t="shared" si="29"/>
        <v>909090.90909090906</v>
      </c>
      <c r="S558" s="60" t="s">
        <v>1734</v>
      </c>
    </row>
    <row r="559" spans="1:20" s="847" customFormat="1" ht="15" hidden="1" customHeight="1" x14ac:dyDescent="0.25">
      <c r="B559" s="82">
        <v>70</v>
      </c>
      <c r="C559" s="83" t="str">
        <f t="shared" si="27"/>
        <v>TES-177-2019</v>
      </c>
      <c r="D559" s="60" t="s">
        <v>1735</v>
      </c>
      <c r="E559" s="60" t="s">
        <v>1736</v>
      </c>
      <c r="F559" s="88" t="s">
        <v>1737</v>
      </c>
      <c r="G559" s="63">
        <v>33515783</v>
      </c>
      <c r="H559" s="60"/>
      <c r="I559" s="618" t="str">
        <f t="shared" si="30"/>
        <v>345001</v>
      </c>
      <c r="J559" s="391">
        <v>110001</v>
      </c>
      <c r="K559" s="58" t="s">
        <v>3525</v>
      </c>
      <c r="L559" s="60"/>
      <c r="M559" s="20">
        <v>43466</v>
      </c>
      <c r="N559" s="20">
        <v>43830</v>
      </c>
      <c r="O559" s="60">
        <v>345001</v>
      </c>
      <c r="P559" s="71">
        <f t="shared" si="31"/>
        <v>36562672.363636367</v>
      </c>
      <c r="Q559" s="86">
        <f t="shared" si="28"/>
        <v>11</v>
      </c>
      <c r="R559" s="392">
        <f t="shared" si="29"/>
        <v>3046889.3636363638</v>
      </c>
      <c r="S559" s="60" t="s">
        <v>1738</v>
      </c>
    </row>
    <row r="560" spans="1:20" s="877" customFormat="1" ht="15" hidden="1" customHeight="1" x14ac:dyDescent="0.25">
      <c r="A560" s="873"/>
      <c r="B560" s="865">
        <v>71</v>
      </c>
      <c r="C560" s="78" t="str">
        <f t="shared" si="27"/>
        <v>TES-178-2019</v>
      </c>
      <c r="D560" s="335" t="s">
        <v>1739</v>
      </c>
      <c r="E560" s="335" t="s">
        <v>1740</v>
      </c>
      <c r="F560" s="336" t="s">
        <v>1741</v>
      </c>
      <c r="G560" s="337">
        <v>89121.87</v>
      </c>
      <c r="H560" s="335"/>
      <c r="I560" s="870" t="str">
        <f t="shared" si="30"/>
        <v/>
      </c>
      <c r="J560" s="166" t="s">
        <v>2992</v>
      </c>
      <c r="K560" s="167" t="s">
        <v>3526</v>
      </c>
      <c r="L560" s="335"/>
      <c r="M560" s="338">
        <v>43466</v>
      </c>
      <c r="N560" s="338">
        <v>43555</v>
      </c>
      <c r="O560" s="335"/>
      <c r="P560" s="169">
        <v>0</v>
      </c>
      <c r="Q560" s="80">
        <f t="shared" si="28"/>
        <v>2</v>
      </c>
      <c r="R560" s="80">
        <f t="shared" si="29"/>
        <v>44560.934999999998</v>
      </c>
      <c r="S560" s="335" t="s">
        <v>1742</v>
      </c>
      <c r="T560" s="873"/>
    </row>
    <row r="561" spans="1:20" s="877" customFormat="1" ht="15" hidden="1" customHeight="1" x14ac:dyDescent="0.25">
      <c r="A561" s="873"/>
      <c r="B561" s="730">
        <v>72</v>
      </c>
      <c r="C561" s="78" t="str">
        <f t="shared" si="27"/>
        <v>TES-179-2019</v>
      </c>
      <c r="D561" s="335" t="s">
        <v>1743</v>
      </c>
      <c r="E561" s="335" t="s">
        <v>1744</v>
      </c>
      <c r="F561" s="336" t="s">
        <v>1745</v>
      </c>
      <c r="G561" s="337">
        <v>21257.07</v>
      </c>
      <c r="H561" s="335"/>
      <c r="I561" s="870" t="str">
        <f t="shared" si="30"/>
        <v/>
      </c>
      <c r="J561" s="166" t="s">
        <v>2992</v>
      </c>
      <c r="K561" s="167" t="s">
        <v>3526</v>
      </c>
      <c r="L561" s="335"/>
      <c r="M561" s="338">
        <v>43466</v>
      </c>
      <c r="N561" s="338">
        <v>43555</v>
      </c>
      <c r="O561" s="335"/>
      <c r="P561" s="169">
        <v>0</v>
      </c>
      <c r="Q561" s="80">
        <f t="shared" si="28"/>
        <v>2</v>
      </c>
      <c r="R561" s="80">
        <f t="shared" si="29"/>
        <v>10628.535</v>
      </c>
      <c r="S561" s="335" t="s">
        <v>1746</v>
      </c>
      <c r="T561" s="873"/>
    </row>
    <row r="562" spans="1:20" s="848" customFormat="1" ht="15" hidden="1" customHeight="1" x14ac:dyDescent="0.25">
      <c r="B562" s="835">
        <v>73</v>
      </c>
      <c r="C562" s="25" t="str">
        <f t="shared" si="27"/>
        <v>SSP-182-2016</v>
      </c>
      <c r="D562" s="42" t="s">
        <v>1747</v>
      </c>
      <c r="E562" s="42" t="s">
        <v>628</v>
      </c>
      <c r="F562" s="385" t="s">
        <v>1748</v>
      </c>
      <c r="G562" s="386">
        <v>10575000</v>
      </c>
      <c r="H562" s="386"/>
      <c r="I562" s="386"/>
      <c r="J562" s="386"/>
      <c r="K562" s="386"/>
      <c r="L562" s="386"/>
      <c r="M562" s="338">
        <v>42491</v>
      </c>
      <c r="N562" s="338">
        <v>43555</v>
      </c>
      <c r="O562" s="335"/>
      <c r="P562" s="338"/>
      <c r="Q562" s="31">
        <f t="shared" si="28"/>
        <v>34</v>
      </c>
      <c r="R562" s="32">
        <f t="shared" si="29"/>
        <v>311029.4117647059</v>
      </c>
      <c r="S562" s="42" t="s">
        <v>1749</v>
      </c>
    </row>
    <row r="563" spans="1:20" s="848" customFormat="1" ht="15" hidden="1" customHeight="1" x14ac:dyDescent="0.25">
      <c r="A563" s="893"/>
      <c r="B563" s="728">
        <v>74</v>
      </c>
      <c r="C563" s="25" t="str">
        <f t="shared" si="27"/>
        <v>SAD-369-2016</v>
      </c>
      <c r="D563" s="42" t="s">
        <v>1750</v>
      </c>
      <c r="E563" s="42" t="s">
        <v>1751</v>
      </c>
      <c r="F563" s="385" t="s">
        <v>1752</v>
      </c>
      <c r="G563" s="42" t="s">
        <v>14</v>
      </c>
      <c r="H563" s="42"/>
      <c r="I563" s="42"/>
      <c r="J563" s="42"/>
      <c r="K563" s="42"/>
      <c r="L563" s="42"/>
      <c r="M563" s="338">
        <v>42538</v>
      </c>
      <c r="N563" s="338">
        <v>43555</v>
      </c>
      <c r="O563" s="335"/>
      <c r="P563" s="338"/>
      <c r="Q563" s="31">
        <f t="shared" si="28"/>
        <v>33</v>
      </c>
      <c r="R563" s="32" t="e">
        <f t="shared" si="29"/>
        <v>#VALUE!</v>
      </c>
      <c r="S563" s="42" t="s">
        <v>14</v>
      </c>
      <c r="T563" s="893"/>
    </row>
    <row r="564" spans="1:20" s="848" customFormat="1" ht="15" hidden="1" customHeight="1" x14ac:dyDescent="0.25">
      <c r="A564" s="893"/>
      <c r="B564" s="884">
        <v>75</v>
      </c>
      <c r="C564" s="83" t="str">
        <f t="shared" si="27"/>
        <v>SDE-024-2019</v>
      </c>
      <c r="D564" s="60" t="s">
        <v>1753</v>
      </c>
      <c r="E564" s="60" t="s">
        <v>1215</v>
      </c>
      <c r="F564" s="88" t="s">
        <v>1754</v>
      </c>
      <c r="G564" s="63">
        <v>466577.52</v>
      </c>
      <c r="H564" s="60"/>
      <c r="I564" s="618" t="str">
        <f>MID(O564,1,6)</f>
        <v>322001</v>
      </c>
      <c r="J564" s="567">
        <v>110001</v>
      </c>
      <c r="K564" s="566" t="s">
        <v>3525</v>
      </c>
      <c r="L564" s="60"/>
      <c r="M564" s="20">
        <v>43466</v>
      </c>
      <c r="N564" s="20">
        <v>43555</v>
      </c>
      <c r="O564" s="60" t="s">
        <v>2833</v>
      </c>
      <c r="P564" s="71">
        <f>R564*12</f>
        <v>2799465.12</v>
      </c>
      <c r="Q564" s="86">
        <f t="shared" si="28"/>
        <v>2</v>
      </c>
      <c r="R564" s="86">
        <f t="shared" si="29"/>
        <v>233288.76</v>
      </c>
      <c r="S564" s="60" t="s">
        <v>1755</v>
      </c>
      <c r="T564" s="893"/>
    </row>
    <row r="565" spans="1:20" s="848" customFormat="1" ht="15" hidden="1" customHeight="1" x14ac:dyDescent="0.25">
      <c r="B565" s="82">
        <v>76</v>
      </c>
      <c r="C565" s="83" t="str">
        <f t="shared" si="27"/>
        <v>SAD-529-2019</v>
      </c>
      <c r="D565" s="84" t="s">
        <v>1756</v>
      </c>
      <c r="E565" s="59" t="s">
        <v>1757</v>
      </c>
      <c r="F565" s="85" t="s">
        <v>1758</v>
      </c>
      <c r="G565" s="886">
        <v>450000</v>
      </c>
      <c r="H565" s="620"/>
      <c r="I565" s="618" t="str">
        <f>MID(O565,1,6)</f>
        <v>253003</v>
      </c>
      <c r="J565" s="567">
        <v>110001</v>
      </c>
      <c r="K565" s="566" t="s">
        <v>3525</v>
      </c>
      <c r="L565" s="620"/>
      <c r="M565" s="6">
        <v>43466</v>
      </c>
      <c r="N565" s="6">
        <v>43555</v>
      </c>
      <c r="O565" s="69" t="s">
        <v>2793</v>
      </c>
      <c r="P565" s="71"/>
      <c r="Q565" s="86">
        <f t="shared" si="28"/>
        <v>2</v>
      </c>
      <c r="R565" s="86">
        <f t="shared" si="29"/>
        <v>225000</v>
      </c>
      <c r="S565" s="894" t="s">
        <v>1759</v>
      </c>
    </row>
    <row r="566" spans="1:20" s="848" customFormat="1" ht="15" hidden="1" customHeight="1" x14ac:dyDescent="0.25">
      <c r="B566" s="418">
        <v>77</v>
      </c>
      <c r="C566" s="406" t="str">
        <f t="shared" si="27"/>
        <v>SOP-765-2017</v>
      </c>
      <c r="D566" s="452" t="s">
        <v>1760</v>
      </c>
      <c r="E566" s="409" t="s">
        <v>515</v>
      </c>
      <c r="F566" s="419" t="s">
        <v>1761</v>
      </c>
      <c r="G566" s="849">
        <v>325787.94</v>
      </c>
      <c r="H566" s="849"/>
      <c r="I566" s="849"/>
      <c r="J566" s="849"/>
      <c r="K566" s="849"/>
      <c r="L566" s="849"/>
      <c r="M566" s="453" t="s">
        <v>14</v>
      </c>
      <c r="N566" s="453" t="s">
        <v>14</v>
      </c>
      <c r="O566" s="453"/>
      <c r="P566" s="453"/>
      <c r="Q566" s="407" t="e">
        <f t="shared" si="28"/>
        <v>#VALUE!</v>
      </c>
      <c r="R566" s="408" t="e">
        <f t="shared" si="29"/>
        <v>#VALUE!</v>
      </c>
      <c r="S566" s="850" t="s">
        <v>1762</v>
      </c>
    </row>
    <row r="567" spans="1:20" s="848" customFormat="1" ht="15" hidden="1" customHeight="1" x14ac:dyDescent="0.25">
      <c r="B567" s="895">
        <v>78</v>
      </c>
      <c r="C567" s="454" t="str">
        <f t="shared" si="27"/>
        <v>SOP-885-2019</v>
      </c>
      <c r="D567" s="455" t="s">
        <v>1763</v>
      </c>
      <c r="E567" s="456" t="s">
        <v>68</v>
      </c>
      <c r="F567" s="457" t="s">
        <v>1764</v>
      </c>
      <c r="G567" s="855">
        <v>1961047.67</v>
      </c>
      <c r="H567" s="896"/>
      <c r="I567" s="897" t="str">
        <f>MID(O567,1,6)</f>
        <v/>
      </c>
      <c r="J567" s="458" t="s">
        <v>2992</v>
      </c>
      <c r="K567" s="459" t="s">
        <v>3526</v>
      </c>
      <c r="L567" s="896"/>
      <c r="M567" s="453">
        <v>43503</v>
      </c>
      <c r="N567" s="453">
        <v>43547</v>
      </c>
      <c r="O567" s="460"/>
      <c r="P567" s="461">
        <f>R567*12</f>
        <v>23532572.039999999</v>
      </c>
      <c r="Q567" s="462">
        <f t="shared" si="28"/>
        <v>1</v>
      </c>
      <c r="R567" s="462">
        <f t="shared" si="29"/>
        <v>1961047.67</v>
      </c>
      <c r="S567" s="896">
        <v>1961047.67</v>
      </c>
    </row>
    <row r="568" spans="1:20" s="848" customFormat="1" ht="15" hidden="1" customHeight="1" x14ac:dyDescent="0.25">
      <c r="B568" s="463">
        <v>79</v>
      </c>
      <c r="C568" s="454" t="str">
        <f t="shared" si="27"/>
        <v>SOP-886-2019</v>
      </c>
      <c r="D568" s="455" t="s">
        <v>1765</v>
      </c>
      <c r="E568" s="456" t="s">
        <v>1766</v>
      </c>
      <c r="F568" s="457" t="s">
        <v>1767</v>
      </c>
      <c r="G568" s="850">
        <v>7516151.6100000003</v>
      </c>
      <c r="H568" s="898"/>
      <c r="I568" s="897" t="str">
        <f>MID(O568,1,6)</f>
        <v/>
      </c>
      <c r="J568" s="458" t="s">
        <v>2992</v>
      </c>
      <c r="K568" s="459" t="s">
        <v>3526</v>
      </c>
      <c r="L568" s="898"/>
      <c r="M568" s="453">
        <v>43503</v>
      </c>
      <c r="N568" s="453">
        <v>43531</v>
      </c>
      <c r="O568" s="460"/>
      <c r="P568" s="461">
        <f>R568*12</f>
        <v>90193819.320000008</v>
      </c>
      <c r="Q568" s="462">
        <f t="shared" si="28"/>
        <v>1</v>
      </c>
      <c r="R568" s="462">
        <f t="shared" si="29"/>
        <v>7516151.6100000003</v>
      </c>
      <c r="S568" s="898">
        <v>7516151.6100000003</v>
      </c>
    </row>
    <row r="569" spans="1:20" s="848" customFormat="1" ht="15" hidden="1" customHeight="1" x14ac:dyDescent="0.25">
      <c r="B569" s="852">
        <v>80</v>
      </c>
      <c r="C569" s="406" t="str">
        <f t="shared" si="27"/>
        <v>SOP-790-2017</v>
      </c>
      <c r="D569" s="452" t="s">
        <v>1768</v>
      </c>
      <c r="E569" s="409" t="s">
        <v>643</v>
      </c>
      <c r="F569" s="851" t="s">
        <v>1769</v>
      </c>
      <c r="G569" s="849">
        <v>275446.78000000003</v>
      </c>
      <c r="H569" s="849"/>
      <c r="I569" s="849"/>
      <c r="J569" s="849"/>
      <c r="K569" s="849"/>
      <c r="L569" s="849"/>
      <c r="M569" s="453" t="s">
        <v>14</v>
      </c>
      <c r="N569" s="453" t="s">
        <v>14</v>
      </c>
      <c r="O569" s="453"/>
      <c r="P569" s="453"/>
      <c r="Q569" s="407" t="e">
        <f t="shared" si="28"/>
        <v>#VALUE!</v>
      </c>
      <c r="R569" s="408" t="e">
        <f t="shared" si="29"/>
        <v>#VALUE!</v>
      </c>
      <c r="S569" s="850" t="s">
        <v>1770</v>
      </c>
    </row>
    <row r="570" spans="1:20" s="877" customFormat="1" ht="15" hidden="1" customHeight="1" x14ac:dyDescent="0.25">
      <c r="A570" s="873"/>
      <c r="B570" s="851">
        <v>81</v>
      </c>
      <c r="C570" s="406" t="str">
        <f t="shared" si="27"/>
        <v>SOP-801-2017</v>
      </c>
      <c r="D570" s="452" t="s">
        <v>1771</v>
      </c>
      <c r="E570" s="409" t="s">
        <v>722</v>
      </c>
      <c r="F570" s="851" t="s">
        <v>1772</v>
      </c>
      <c r="G570" s="849">
        <v>85394.880000000005</v>
      </c>
      <c r="H570" s="849"/>
      <c r="I570" s="849"/>
      <c r="J570" s="849"/>
      <c r="K570" s="849"/>
      <c r="L570" s="849"/>
      <c r="M570" s="453" t="s">
        <v>14</v>
      </c>
      <c r="N570" s="453" t="s">
        <v>14</v>
      </c>
      <c r="O570" s="453"/>
      <c r="P570" s="453"/>
      <c r="Q570" s="407" t="e">
        <f t="shared" si="28"/>
        <v>#VALUE!</v>
      </c>
      <c r="R570" s="408" t="e">
        <f t="shared" si="29"/>
        <v>#VALUE!</v>
      </c>
      <c r="S570" s="850" t="s">
        <v>1773</v>
      </c>
      <c r="T570" s="873"/>
    </row>
    <row r="571" spans="1:20" s="877" customFormat="1" ht="15" hidden="1" customHeight="1" x14ac:dyDescent="0.25">
      <c r="A571" s="873"/>
      <c r="B571" s="418">
        <v>82</v>
      </c>
      <c r="C571" s="406" t="str">
        <f t="shared" si="27"/>
        <v>SOP-785-2017</v>
      </c>
      <c r="D571" s="452" t="s">
        <v>1774</v>
      </c>
      <c r="E571" s="409" t="s">
        <v>1775</v>
      </c>
      <c r="F571" s="851" t="s">
        <v>1776</v>
      </c>
      <c r="G571" s="849">
        <v>2108585.4</v>
      </c>
      <c r="H571" s="849"/>
      <c r="I571" s="849"/>
      <c r="J571" s="849"/>
      <c r="K571" s="849"/>
      <c r="L571" s="849"/>
      <c r="M571" s="453" t="s">
        <v>14</v>
      </c>
      <c r="N571" s="453" t="s">
        <v>14</v>
      </c>
      <c r="O571" s="453"/>
      <c r="P571" s="453"/>
      <c r="Q571" s="407" t="e">
        <f t="shared" si="28"/>
        <v>#VALUE!</v>
      </c>
      <c r="R571" s="408" t="e">
        <f t="shared" si="29"/>
        <v>#VALUE!</v>
      </c>
      <c r="S571" s="850" t="s">
        <v>1777</v>
      </c>
      <c r="T571" s="873"/>
    </row>
    <row r="572" spans="1:20" s="900" customFormat="1" ht="15" hidden="1" customHeight="1" x14ac:dyDescent="0.25">
      <c r="A572" s="899"/>
      <c r="B572" s="852">
        <v>83</v>
      </c>
      <c r="C572" s="406" t="str">
        <f t="shared" si="27"/>
        <v>SOP-760-2017</v>
      </c>
      <c r="D572" s="452" t="s">
        <v>1778</v>
      </c>
      <c r="E572" s="409" t="s">
        <v>688</v>
      </c>
      <c r="F572" s="851" t="s">
        <v>1779</v>
      </c>
      <c r="G572" s="420">
        <v>75743.62</v>
      </c>
      <c r="H572" s="420"/>
      <c r="I572" s="420"/>
      <c r="J572" s="420"/>
      <c r="K572" s="420"/>
      <c r="L572" s="420"/>
      <c r="M572" s="453" t="s">
        <v>14</v>
      </c>
      <c r="N572" s="453" t="s">
        <v>14</v>
      </c>
      <c r="O572" s="453"/>
      <c r="P572" s="453"/>
      <c r="Q572" s="407" t="e">
        <f t="shared" si="28"/>
        <v>#VALUE!</v>
      </c>
      <c r="R572" s="408" t="e">
        <f t="shared" si="29"/>
        <v>#VALUE!</v>
      </c>
      <c r="S572" s="421" t="s">
        <v>1780</v>
      </c>
      <c r="T572" s="899"/>
    </row>
    <row r="573" spans="1:20" s="900" customFormat="1" ht="15" hidden="1" customHeight="1" x14ac:dyDescent="0.25">
      <c r="A573" s="899"/>
      <c r="B573" s="418">
        <v>84</v>
      </c>
      <c r="C573" s="406" t="str">
        <f t="shared" si="27"/>
        <v>SOP-809-2017</v>
      </c>
      <c r="D573" s="452" t="s">
        <v>1781</v>
      </c>
      <c r="E573" s="409" t="s">
        <v>515</v>
      </c>
      <c r="F573" s="851" t="s">
        <v>1782</v>
      </c>
      <c r="G573" s="420">
        <v>154808.13</v>
      </c>
      <c r="H573" s="420"/>
      <c r="I573" s="420"/>
      <c r="J573" s="420"/>
      <c r="K573" s="420"/>
      <c r="L573" s="420"/>
      <c r="M573" s="453" t="s">
        <v>14</v>
      </c>
      <c r="N573" s="453" t="s">
        <v>14</v>
      </c>
      <c r="O573" s="453"/>
      <c r="P573" s="453"/>
      <c r="Q573" s="407" t="e">
        <f t="shared" si="28"/>
        <v>#VALUE!</v>
      </c>
      <c r="R573" s="408" t="e">
        <f t="shared" si="29"/>
        <v>#VALUE!</v>
      </c>
      <c r="S573" s="421" t="s">
        <v>1783</v>
      </c>
      <c r="T573" s="899"/>
    </row>
    <row r="574" spans="1:20" s="900" customFormat="1" ht="15" hidden="1" customHeight="1" x14ac:dyDescent="0.25">
      <c r="A574" s="899"/>
      <c r="B574" s="883">
        <v>85</v>
      </c>
      <c r="C574" s="83" t="str">
        <f t="shared" si="27"/>
        <v>SAD-530-2019</v>
      </c>
      <c r="D574" s="84" t="s">
        <v>1784</v>
      </c>
      <c r="E574" s="59" t="s">
        <v>1785</v>
      </c>
      <c r="F574" s="85" t="s">
        <v>1786</v>
      </c>
      <c r="G574" s="886">
        <v>824160</v>
      </c>
      <c r="H574" s="894"/>
      <c r="I574" s="618" t="str">
        <f t="shared" ref="I574:I579" si="32">MID(O574,1,6)</f>
        <v>339005</v>
      </c>
      <c r="J574" s="567">
        <v>110001</v>
      </c>
      <c r="K574" s="566" t="s">
        <v>3525</v>
      </c>
      <c r="L574" s="894"/>
      <c r="M574" s="6">
        <v>43525</v>
      </c>
      <c r="N574" s="6">
        <v>43830</v>
      </c>
      <c r="O574" s="69" t="s">
        <v>2558</v>
      </c>
      <c r="P574" s="71">
        <f>R574*12</f>
        <v>1098880</v>
      </c>
      <c r="Q574" s="86">
        <f t="shared" si="28"/>
        <v>9</v>
      </c>
      <c r="R574" s="392">
        <f t="shared" si="29"/>
        <v>91573.333333333328</v>
      </c>
      <c r="S574" s="894">
        <v>824160</v>
      </c>
      <c r="T574" s="899"/>
    </row>
    <row r="575" spans="1:20" s="900" customFormat="1" ht="15" hidden="1" customHeight="1" x14ac:dyDescent="0.25">
      <c r="A575" s="899"/>
      <c r="B575" s="555">
        <v>86</v>
      </c>
      <c r="C575" s="83" t="str">
        <f t="shared" si="27"/>
        <v>SAD-531-2019</v>
      </c>
      <c r="D575" s="84" t="s">
        <v>1787</v>
      </c>
      <c r="E575" s="59" t="s">
        <v>578</v>
      </c>
      <c r="F575" s="85" t="s">
        <v>1788</v>
      </c>
      <c r="G575" s="886">
        <v>236842.65</v>
      </c>
      <c r="H575" s="894"/>
      <c r="I575" s="618" t="str">
        <f t="shared" si="32"/>
        <v>359004</v>
      </c>
      <c r="J575" s="567">
        <v>110001</v>
      </c>
      <c r="K575" s="566" t="s">
        <v>3525</v>
      </c>
      <c r="L575" s="894"/>
      <c r="M575" s="6">
        <v>43521</v>
      </c>
      <c r="N575" s="6">
        <v>43830</v>
      </c>
      <c r="O575" s="69" t="s">
        <v>2808</v>
      </c>
      <c r="P575" s="71">
        <f>R575*12</f>
        <v>284211.18</v>
      </c>
      <c r="Q575" s="86">
        <f t="shared" si="28"/>
        <v>10</v>
      </c>
      <c r="R575" s="86">
        <f t="shared" si="29"/>
        <v>23684.264999999999</v>
      </c>
      <c r="S575" s="894">
        <v>236842.65</v>
      </c>
      <c r="T575" s="899"/>
    </row>
    <row r="576" spans="1:20" s="848" customFormat="1" ht="15" hidden="1" customHeight="1" x14ac:dyDescent="0.25">
      <c r="B576" s="901">
        <v>87</v>
      </c>
      <c r="C576" s="393" t="str">
        <f t="shared" si="27"/>
        <v>TES-180-2019</v>
      </c>
      <c r="D576" s="394" t="s">
        <v>1789</v>
      </c>
      <c r="E576" s="395" t="s">
        <v>1790</v>
      </c>
      <c r="F576" s="396" t="s">
        <v>1791</v>
      </c>
      <c r="G576" s="902" t="s">
        <v>12</v>
      </c>
      <c r="H576" s="903"/>
      <c r="I576" s="904" t="str">
        <f t="shared" si="32"/>
        <v>339005</v>
      </c>
      <c r="J576" s="397">
        <v>110001</v>
      </c>
      <c r="K576" s="398" t="s">
        <v>3525</v>
      </c>
      <c r="L576" s="573" t="s">
        <v>2852</v>
      </c>
      <c r="M576" s="399">
        <v>43525</v>
      </c>
      <c r="N576" s="399">
        <v>43830</v>
      </c>
      <c r="O576" s="400" t="s">
        <v>2809</v>
      </c>
      <c r="P576" s="401">
        <f>(R576/11)*12</f>
        <v>1508092.9854545456</v>
      </c>
      <c r="Q576" s="402">
        <f t="shared" si="28"/>
        <v>9</v>
      </c>
      <c r="R576" s="574">
        <v>1382418.57</v>
      </c>
      <c r="S576" s="905" t="s">
        <v>1792</v>
      </c>
    </row>
    <row r="577" spans="1:20" s="848" customFormat="1" ht="15" hidden="1" customHeight="1" x14ac:dyDescent="0.25">
      <c r="B577" s="403">
        <v>88</v>
      </c>
      <c r="C577" s="393" t="str">
        <f t="shared" si="27"/>
        <v>TES-181-2019</v>
      </c>
      <c r="D577" s="394" t="s">
        <v>1793</v>
      </c>
      <c r="E577" s="395" t="s">
        <v>1794</v>
      </c>
      <c r="F577" s="396" t="s">
        <v>1791</v>
      </c>
      <c r="G577" s="902" t="s">
        <v>12</v>
      </c>
      <c r="H577" s="903"/>
      <c r="I577" s="904" t="str">
        <f t="shared" si="32"/>
        <v>339005</v>
      </c>
      <c r="J577" s="397">
        <v>110001</v>
      </c>
      <c r="K577" s="398" t="s">
        <v>3525</v>
      </c>
      <c r="L577" s="573" t="s">
        <v>2852</v>
      </c>
      <c r="M577" s="399">
        <v>43525</v>
      </c>
      <c r="N577" s="399">
        <v>43830</v>
      </c>
      <c r="O577" s="400" t="s">
        <v>2809</v>
      </c>
      <c r="P577" s="401">
        <f>(R577/11)*12</f>
        <v>497630.85818181816</v>
      </c>
      <c r="Q577" s="402">
        <f t="shared" si="28"/>
        <v>9</v>
      </c>
      <c r="R577" s="574">
        <v>456161.62</v>
      </c>
      <c r="S577" s="905" t="s">
        <v>1792</v>
      </c>
    </row>
    <row r="578" spans="1:20" s="848" customFormat="1" ht="15" hidden="1" customHeight="1" x14ac:dyDescent="0.25">
      <c r="B578" s="403">
        <v>89</v>
      </c>
      <c r="C578" s="393" t="str">
        <f t="shared" si="27"/>
        <v>TES-182-2019</v>
      </c>
      <c r="D578" s="906" t="s">
        <v>1795</v>
      </c>
      <c r="E578" s="907" t="s">
        <v>2810</v>
      </c>
      <c r="F578" s="396" t="s">
        <v>1791</v>
      </c>
      <c r="G578" s="902" t="s">
        <v>12</v>
      </c>
      <c r="H578" s="903"/>
      <c r="I578" s="904" t="str">
        <f t="shared" si="32"/>
        <v>339005</v>
      </c>
      <c r="J578" s="397">
        <v>110001</v>
      </c>
      <c r="K578" s="398" t="s">
        <v>3525</v>
      </c>
      <c r="L578" s="573" t="s">
        <v>2852</v>
      </c>
      <c r="M578" s="399">
        <v>43525</v>
      </c>
      <c r="N578" s="399">
        <v>43830</v>
      </c>
      <c r="O578" s="400" t="s">
        <v>2809</v>
      </c>
      <c r="P578" s="401">
        <f>(R578/11)*12</f>
        <v>659072.11636363633</v>
      </c>
      <c r="Q578" s="402">
        <f t="shared" si="28"/>
        <v>9</v>
      </c>
      <c r="R578" s="574">
        <v>604149.43999999994</v>
      </c>
      <c r="S578" s="905" t="s">
        <v>1792</v>
      </c>
    </row>
    <row r="579" spans="1:20" s="848" customFormat="1" ht="15" hidden="1" customHeight="1" x14ac:dyDescent="0.25">
      <c r="B579" s="901">
        <v>90</v>
      </c>
      <c r="C579" s="393" t="str">
        <f t="shared" si="27"/>
        <v>TES-183-2019</v>
      </c>
      <c r="D579" s="906" t="s">
        <v>1796</v>
      </c>
      <c r="E579" s="907" t="s">
        <v>35</v>
      </c>
      <c r="F579" s="396" t="s">
        <v>1791</v>
      </c>
      <c r="G579" s="902" t="s">
        <v>12</v>
      </c>
      <c r="H579" s="903"/>
      <c r="I579" s="904" t="str">
        <f t="shared" si="32"/>
        <v>339005</v>
      </c>
      <c r="J579" s="397">
        <v>110001</v>
      </c>
      <c r="K579" s="398" t="s">
        <v>3525</v>
      </c>
      <c r="L579" s="573" t="s">
        <v>3572</v>
      </c>
      <c r="M579" s="399">
        <v>43525</v>
      </c>
      <c r="N579" s="399">
        <v>43830</v>
      </c>
      <c r="O579" s="400" t="s">
        <v>2809</v>
      </c>
      <c r="P579" s="401">
        <f>R579*12</f>
        <v>882261.15272727271</v>
      </c>
      <c r="Q579" s="402">
        <f t="shared" si="28"/>
        <v>9</v>
      </c>
      <c r="R579" s="574">
        <f>808739.39/11</f>
        <v>73521.762727272726</v>
      </c>
      <c r="S579" s="905" t="s">
        <v>1792</v>
      </c>
    </row>
    <row r="580" spans="1:20" s="847" customFormat="1" ht="15" hidden="1" customHeight="1" x14ac:dyDescent="0.25">
      <c r="A580" s="863"/>
      <c r="B580" s="418">
        <v>91</v>
      </c>
      <c r="C580" s="406" t="str">
        <f t="shared" si="27"/>
        <v>SOP-715-2016</v>
      </c>
      <c r="D580" s="908" t="s">
        <v>1797</v>
      </c>
      <c r="E580" s="851" t="s">
        <v>925</v>
      </c>
      <c r="F580" s="851" t="s">
        <v>1798</v>
      </c>
      <c r="G580" s="854">
        <v>508368.84</v>
      </c>
      <c r="H580" s="854"/>
      <c r="I580" s="854"/>
      <c r="J580" s="854"/>
      <c r="K580" s="854"/>
      <c r="L580" s="854"/>
      <c r="M580" s="453" t="s">
        <v>14</v>
      </c>
      <c r="N580" s="453" t="s">
        <v>14</v>
      </c>
      <c r="O580" s="453"/>
      <c r="P580" s="453"/>
      <c r="Q580" s="407" t="e">
        <f t="shared" si="28"/>
        <v>#VALUE!</v>
      </c>
      <c r="R580" s="408" t="e">
        <f t="shared" si="29"/>
        <v>#VALUE!</v>
      </c>
      <c r="S580" s="855" t="s">
        <v>1799</v>
      </c>
      <c r="T580" s="863"/>
    </row>
    <row r="581" spans="1:20" s="877" customFormat="1" ht="15" hidden="1" customHeight="1" x14ac:dyDescent="0.25">
      <c r="A581" s="873"/>
      <c r="B581" s="852">
        <v>92</v>
      </c>
      <c r="C581" s="406" t="str">
        <f t="shared" si="27"/>
        <v>SOP-825-2017</v>
      </c>
      <c r="D581" s="452" t="s">
        <v>1800</v>
      </c>
      <c r="E581" s="409" t="s">
        <v>688</v>
      </c>
      <c r="F581" s="851" t="s">
        <v>1801</v>
      </c>
      <c r="G581" s="420" t="s">
        <v>1803</v>
      </c>
      <c r="H581" s="420"/>
      <c r="I581" s="420"/>
      <c r="J581" s="420"/>
      <c r="K581" s="420"/>
      <c r="L581" s="420"/>
      <c r="M581" s="453" t="s">
        <v>14</v>
      </c>
      <c r="N581" s="453" t="s">
        <v>14</v>
      </c>
      <c r="O581" s="453"/>
      <c r="P581" s="453"/>
      <c r="Q581" s="407" t="e">
        <f t="shared" si="28"/>
        <v>#VALUE!</v>
      </c>
      <c r="R581" s="408" t="e">
        <f t="shared" si="29"/>
        <v>#VALUE!</v>
      </c>
      <c r="S581" s="421" t="s">
        <v>1802</v>
      </c>
      <c r="T581" s="873"/>
    </row>
    <row r="582" spans="1:20" s="900" customFormat="1" ht="15" hidden="1" customHeight="1" x14ac:dyDescent="0.25">
      <c r="A582" s="899"/>
      <c r="B582" s="418">
        <v>93</v>
      </c>
      <c r="C582" s="406" t="str">
        <f t="shared" si="27"/>
        <v>SOP-685-2015</v>
      </c>
      <c r="D582" s="452" t="s">
        <v>1804</v>
      </c>
      <c r="E582" s="409" t="s">
        <v>1805</v>
      </c>
      <c r="F582" s="419" t="s">
        <v>1806</v>
      </c>
      <c r="G582" s="420"/>
      <c r="H582" s="420"/>
      <c r="I582" s="420"/>
      <c r="J582" s="420"/>
      <c r="K582" s="420"/>
      <c r="L582" s="420"/>
      <c r="M582" s="453"/>
      <c r="N582" s="453"/>
      <c r="O582" s="453"/>
      <c r="P582" s="453"/>
      <c r="Q582" s="407">
        <f t="shared" si="28"/>
        <v>0</v>
      </c>
      <c r="R582" s="408" t="e">
        <f t="shared" si="29"/>
        <v>#DIV/0!</v>
      </c>
      <c r="S582" s="421"/>
      <c r="T582" s="899"/>
    </row>
    <row r="583" spans="1:20" s="900" customFormat="1" ht="15" hidden="1" customHeight="1" x14ac:dyDescent="0.25">
      <c r="A583" s="899"/>
      <c r="B583" s="852">
        <v>94</v>
      </c>
      <c r="C583" s="406" t="str">
        <f t="shared" si="27"/>
        <v>SOP-859-2018</v>
      </c>
      <c r="D583" s="452" t="s">
        <v>1807</v>
      </c>
      <c r="E583" s="409" t="s">
        <v>1808</v>
      </c>
      <c r="F583" s="851" t="s">
        <v>1809</v>
      </c>
      <c r="G583" s="453" t="s">
        <v>14</v>
      </c>
      <c r="H583" s="453"/>
      <c r="I583" s="453"/>
      <c r="J583" s="453"/>
      <c r="K583" s="453"/>
      <c r="L583" s="453"/>
      <c r="M583" s="453">
        <v>43302</v>
      </c>
      <c r="N583" s="453">
        <v>43421</v>
      </c>
      <c r="O583" s="453"/>
      <c r="P583" s="453"/>
      <c r="Q583" s="407">
        <f t="shared" si="28"/>
        <v>3</v>
      </c>
      <c r="R583" s="408" t="e">
        <f t="shared" si="29"/>
        <v>#VALUE!</v>
      </c>
      <c r="S583" s="453" t="s">
        <v>14</v>
      </c>
      <c r="T583" s="899"/>
    </row>
    <row r="584" spans="1:20" s="900" customFormat="1" ht="15" hidden="1" customHeight="1" x14ac:dyDescent="0.25">
      <c r="A584" s="899"/>
      <c r="B584" s="730">
        <v>95</v>
      </c>
      <c r="C584" s="78" t="str">
        <f t="shared" si="27"/>
        <v>SDH-525-2019</v>
      </c>
      <c r="D584" s="858" t="s">
        <v>1810</v>
      </c>
      <c r="E584" s="56" t="s">
        <v>1811</v>
      </c>
      <c r="F584" s="79" t="s">
        <v>1812</v>
      </c>
      <c r="G584" s="62">
        <v>40000</v>
      </c>
      <c r="H584" s="167"/>
      <c r="I584" s="870" t="str">
        <f>MID(O584,1,6)</f>
        <v/>
      </c>
      <c r="J584" s="166" t="s">
        <v>2992</v>
      </c>
      <c r="K584" s="167" t="s">
        <v>3526</v>
      </c>
      <c r="L584" s="167"/>
      <c r="M584" s="145">
        <v>43552</v>
      </c>
      <c r="N584" s="145">
        <v>43568</v>
      </c>
      <c r="O584" s="168"/>
      <c r="P584" s="169">
        <v>0</v>
      </c>
      <c r="Q584" s="80">
        <f t="shared" si="28"/>
        <v>0</v>
      </c>
      <c r="R584" s="80" t="e">
        <f t="shared" si="29"/>
        <v>#DIV/0!</v>
      </c>
      <c r="S584" s="170">
        <v>40000</v>
      </c>
      <c r="T584" s="899"/>
    </row>
    <row r="585" spans="1:20" s="848" customFormat="1" ht="15" hidden="1" customHeight="1" x14ac:dyDescent="0.25">
      <c r="B585" s="558">
        <v>96</v>
      </c>
      <c r="C585" s="83" t="str">
        <f t="shared" si="27"/>
        <v>SAD-532-2019</v>
      </c>
      <c r="D585" s="84" t="s">
        <v>1813</v>
      </c>
      <c r="E585" s="59" t="s">
        <v>1492</v>
      </c>
      <c r="F585" s="85" t="s">
        <v>1814</v>
      </c>
      <c r="G585" s="886">
        <v>1200000</v>
      </c>
      <c r="H585" s="620"/>
      <c r="I585" s="618" t="str">
        <f>MID(O585,1,6)</f>
        <v>339004</v>
      </c>
      <c r="J585" s="66">
        <v>110001</v>
      </c>
      <c r="K585" s="58" t="s">
        <v>3525</v>
      </c>
      <c r="L585" s="620"/>
      <c r="M585" s="909">
        <v>43518</v>
      </c>
      <c r="N585" s="6">
        <v>43830</v>
      </c>
      <c r="O585" s="69" t="s">
        <v>2562</v>
      </c>
      <c r="P585" s="71">
        <f>R585*12</f>
        <v>1440000</v>
      </c>
      <c r="Q585" s="86">
        <f t="shared" si="28"/>
        <v>10</v>
      </c>
      <c r="R585" s="86">
        <f t="shared" si="29"/>
        <v>120000</v>
      </c>
      <c r="S585" s="894" t="s">
        <v>1386</v>
      </c>
    </row>
    <row r="586" spans="1:20" s="848" customFormat="1" ht="15" hidden="1" customHeight="1" x14ac:dyDescent="0.25">
      <c r="B586" s="901">
        <v>97</v>
      </c>
      <c r="C586" s="393" t="str">
        <f t="shared" si="27"/>
        <v>TES-185-2019</v>
      </c>
      <c r="D586" s="394" t="s">
        <v>1815</v>
      </c>
      <c r="E586" s="395" t="s">
        <v>1816</v>
      </c>
      <c r="F586" s="396" t="s">
        <v>1791</v>
      </c>
      <c r="G586" s="902" t="s">
        <v>12</v>
      </c>
      <c r="H586" s="903"/>
      <c r="I586" s="904" t="str">
        <f>MID(O586,1,6)</f>
        <v>339005</v>
      </c>
      <c r="J586" s="397">
        <v>110001</v>
      </c>
      <c r="K586" s="398" t="s">
        <v>3525</v>
      </c>
      <c r="L586" s="573" t="s">
        <v>3570</v>
      </c>
      <c r="M586" s="399">
        <v>43525</v>
      </c>
      <c r="N586" s="399">
        <v>43830</v>
      </c>
      <c r="O586" s="400" t="s">
        <v>2809</v>
      </c>
      <c r="P586" s="401">
        <f>R586*12</f>
        <v>2732223.6545454548</v>
      </c>
      <c r="Q586" s="402">
        <f t="shared" si="28"/>
        <v>9</v>
      </c>
      <c r="R586" s="574">
        <f>2504538.35/11</f>
        <v>227685.30454545456</v>
      </c>
      <c r="S586" s="905" t="s">
        <v>1792</v>
      </c>
    </row>
    <row r="587" spans="1:20" s="848" customFormat="1" ht="15" hidden="1" customHeight="1" x14ac:dyDescent="0.25">
      <c r="B587" s="403">
        <v>98</v>
      </c>
      <c r="C587" s="393" t="str">
        <f t="shared" si="27"/>
        <v>TES-186-2019</v>
      </c>
      <c r="D587" s="394" t="s">
        <v>1817</v>
      </c>
      <c r="E587" s="395" t="s">
        <v>1818</v>
      </c>
      <c r="F587" s="396" t="s">
        <v>1791</v>
      </c>
      <c r="G587" s="902" t="s">
        <v>12</v>
      </c>
      <c r="H587" s="903"/>
      <c r="I587" s="904" t="str">
        <f>MID(O587,1,6)</f>
        <v>339005</v>
      </c>
      <c r="J587" s="397">
        <v>110001</v>
      </c>
      <c r="K587" s="398" t="s">
        <v>3525</v>
      </c>
      <c r="L587" s="573" t="s">
        <v>2852</v>
      </c>
      <c r="M587" s="399">
        <v>43525</v>
      </c>
      <c r="N587" s="399">
        <v>43830</v>
      </c>
      <c r="O587" s="400" t="s">
        <v>2809</v>
      </c>
      <c r="P587" s="401">
        <f>(R587/11)*12</f>
        <v>4132328.6181818182</v>
      </c>
      <c r="Q587" s="402">
        <f t="shared" si="28"/>
        <v>9</v>
      </c>
      <c r="R587" s="574">
        <v>3787967.9</v>
      </c>
      <c r="S587" s="905" t="s">
        <v>1792</v>
      </c>
    </row>
    <row r="588" spans="1:20" s="848" customFormat="1" ht="15" hidden="1" customHeight="1" x14ac:dyDescent="0.25">
      <c r="B588" s="901">
        <v>99</v>
      </c>
      <c r="C588" s="393" t="str">
        <f t="shared" si="27"/>
        <v>TES-187-2019</v>
      </c>
      <c r="D588" s="394" t="s">
        <v>1819</v>
      </c>
      <c r="E588" s="395" t="s">
        <v>33</v>
      </c>
      <c r="F588" s="396" t="s">
        <v>1791</v>
      </c>
      <c r="G588" s="902" t="s">
        <v>12</v>
      </c>
      <c r="H588" s="903"/>
      <c r="I588" s="904" t="str">
        <f>MID(O588,1,6)</f>
        <v>339005</v>
      </c>
      <c r="J588" s="397">
        <v>110001</v>
      </c>
      <c r="K588" s="398" t="s">
        <v>3525</v>
      </c>
      <c r="L588" s="573" t="s">
        <v>3571</v>
      </c>
      <c r="M588" s="399">
        <v>43525</v>
      </c>
      <c r="N588" s="399">
        <v>43830</v>
      </c>
      <c r="O588" s="400" t="s">
        <v>2809</v>
      </c>
      <c r="P588" s="401">
        <f>R588*12</f>
        <v>952640.83636363631</v>
      </c>
      <c r="Q588" s="402">
        <f t="shared" si="28"/>
        <v>9</v>
      </c>
      <c r="R588" s="574">
        <f>873254.1/11</f>
        <v>79386.736363636359</v>
      </c>
      <c r="S588" s="905" t="s">
        <v>1792</v>
      </c>
    </row>
    <row r="589" spans="1:20" s="911" customFormat="1" ht="85.5" hidden="1" customHeight="1" x14ac:dyDescent="0.25">
      <c r="A589" s="910"/>
      <c r="B589" s="418">
        <v>100</v>
      </c>
      <c r="C589" s="406" t="str">
        <f t="shared" si="27"/>
        <v>SOP-778-2017</v>
      </c>
      <c r="D589" s="452" t="s">
        <v>1820</v>
      </c>
      <c r="E589" s="409" t="s">
        <v>1821</v>
      </c>
      <c r="F589" s="851" t="s">
        <v>1822</v>
      </c>
      <c r="G589" s="420">
        <v>111900.28</v>
      </c>
      <c r="H589" s="420"/>
      <c r="I589" s="420"/>
      <c r="J589" s="420"/>
      <c r="K589" s="420"/>
      <c r="L589" s="420"/>
      <c r="M589" s="453" t="s">
        <v>14</v>
      </c>
      <c r="N589" s="453" t="s">
        <v>14</v>
      </c>
      <c r="O589" s="453"/>
      <c r="P589" s="453"/>
      <c r="Q589" s="407" t="e">
        <f t="shared" si="28"/>
        <v>#VALUE!</v>
      </c>
      <c r="R589" s="408" t="e">
        <f t="shared" si="29"/>
        <v>#VALUE!</v>
      </c>
      <c r="S589" s="421" t="s">
        <v>1823</v>
      </c>
      <c r="T589" s="910"/>
    </row>
    <row r="590" spans="1:20" s="848" customFormat="1" ht="15" hidden="1" customHeight="1" x14ac:dyDescent="0.25">
      <c r="B590" s="852">
        <v>101</v>
      </c>
      <c r="C590" s="406" t="str">
        <f t="shared" si="27"/>
        <v>SOP-755-2017</v>
      </c>
      <c r="D590" s="452" t="s">
        <v>1824</v>
      </c>
      <c r="E590" s="409" t="s">
        <v>1825</v>
      </c>
      <c r="F590" s="851" t="s">
        <v>1826</v>
      </c>
      <c r="G590" s="420">
        <v>1386836.11</v>
      </c>
      <c r="H590" s="420"/>
      <c r="I590" s="420"/>
      <c r="J590" s="420"/>
      <c r="K590" s="420"/>
      <c r="L590" s="420"/>
      <c r="M590" s="453" t="s">
        <v>14</v>
      </c>
      <c r="N590" s="453" t="s">
        <v>14</v>
      </c>
      <c r="O590" s="453"/>
      <c r="P590" s="453"/>
      <c r="Q590" s="407" t="e">
        <f t="shared" si="28"/>
        <v>#VALUE!</v>
      </c>
      <c r="R590" s="408" t="e">
        <f t="shared" si="29"/>
        <v>#VALUE!</v>
      </c>
      <c r="S590" s="421" t="s">
        <v>1827</v>
      </c>
    </row>
    <row r="591" spans="1:20" s="848" customFormat="1" ht="15" hidden="1" customHeight="1" x14ac:dyDescent="0.25">
      <c r="B591" s="418">
        <v>102</v>
      </c>
      <c r="C591" s="406" t="str">
        <f t="shared" si="27"/>
        <v>SOP-752-2017</v>
      </c>
      <c r="D591" s="452" t="s">
        <v>1828</v>
      </c>
      <c r="E591" s="409" t="s">
        <v>1829</v>
      </c>
      <c r="F591" s="851" t="s">
        <v>1830</v>
      </c>
      <c r="G591" s="420">
        <v>-206132.31</v>
      </c>
      <c r="H591" s="420"/>
      <c r="I591" s="420"/>
      <c r="J591" s="420"/>
      <c r="K591" s="420"/>
      <c r="L591" s="420"/>
      <c r="M591" s="453" t="s">
        <v>14</v>
      </c>
      <c r="N591" s="453" t="s">
        <v>14</v>
      </c>
      <c r="O591" s="453"/>
      <c r="P591" s="453"/>
      <c r="Q591" s="407" t="e">
        <f t="shared" si="28"/>
        <v>#VALUE!</v>
      </c>
      <c r="R591" s="408" t="e">
        <f t="shared" si="29"/>
        <v>#VALUE!</v>
      </c>
      <c r="S591" s="855" t="s">
        <v>1831</v>
      </c>
    </row>
    <row r="592" spans="1:20" s="848" customFormat="1" ht="15" hidden="1" customHeight="1" x14ac:dyDescent="0.25">
      <c r="B592" s="418">
        <v>103</v>
      </c>
      <c r="C592" s="406" t="str">
        <f t="shared" si="27"/>
        <v>SOP-615-2015</v>
      </c>
      <c r="D592" s="452" t="s">
        <v>1832</v>
      </c>
      <c r="E592" s="409" t="s">
        <v>1833</v>
      </c>
      <c r="F592" s="851" t="s">
        <v>1834</v>
      </c>
      <c r="G592" s="854">
        <v>115166.34</v>
      </c>
      <c r="H592" s="854"/>
      <c r="I592" s="854"/>
      <c r="J592" s="854"/>
      <c r="K592" s="854"/>
      <c r="L592" s="854"/>
      <c r="M592" s="453" t="s">
        <v>14</v>
      </c>
      <c r="N592" s="453" t="s">
        <v>14</v>
      </c>
      <c r="O592" s="453"/>
      <c r="P592" s="453"/>
      <c r="Q592" s="407" t="e">
        <f t="shared" si="28"/>
        <v>#VALUE!</v>
      </c>
      <c r="R592" s="408" t="e">
        <f t="shared" si="29"/>
        <v>#VALUE!</v>
      </c>
      <c r="S592" s="421" t="s">
        <v>1835</v>
      </c>
    </row>
    <row r="593" spans="1:20" s="848" customFormat="1" ht="15" hidden="1" customHeight="1" x14ac:dyDescent="0.25">
      <c r="B593" s="912">
        <v>104</v>
      </c>
      <c r="C593" s="225" t="str">
        <f t="shared" ref="C593:C657" si="33">MID(D593,1,12)</f>
        <v>TES-188-2019</v>
      </c>
      <c r="D593" s="226" t="s">
        <v>1836</v>
      </c>
      <c r="E593" s="227" t="s">
        <v>1837</v>
      </c>
      <c r="F593" s="228" t="s">
        <v>1838</v>
      </c>
      <c r="G593" s="227" t="s">
        <v>1839</v>
      </c>
      <c r="H593" s="229"/>
      <c r="I593" s="913">
        <v>0</v>
      </c>
      <c r="J593" s="575">
        <v>110001</v>
      </c>
      <c r="K593" s="576" t="s">
        <v>3525</v>
      </c>
      <c r="L593" s="568" t="s">
        <v>2836</v>
      </c>
      <c r="M593" s="230">
        <v>43517</v>
      </c>
      <c r="N593" s="230">
        <v>44468</v>
      </c>
      <c r="O593" s="231"/>
      <c r="P593" s="232" t="e">
        <f>R593*12</f>
        <v>#VALUE!</v>
      </c>
      <c r="Q593" s="233">
        <f t="shared" si="28"/>
        <v>31</v>
      </c>
      <c r="R593" s="233" t="e">
        <f t="shared" si="29"/>
        <v>#VALUE!</v>
      </c>
      <c r="S593" s="229" t="s">
        <v>1839</v>
      </c>
    </row>
    <row r="594" spans="1:20" s="877" customFormat="1" ht="15" hidden="1" customHeight="1" x14ac:dyDescent="0.25">
      <c r="A594" s="873"/>
      <c r="B594" s="418">
        <v>105</v>
      </c>
      <c r="C594" s="406" t="str">
        <f t="shared" si="33"/>
        <v>SOP-812-2017</v>
      </c>
      <c r="D594" s="452" t="s">
        <v>1840</v>
      </c>
      <c r="E594" s="409" t="s">
        <v>925</v>
      </c>
      <c r="F594" s="851" t="s">
        <v>1841</v>
      </c>
      <c r="G594" s="420">
        <v>1509960.42</v>
      </c>
      <c r="H594" s="420"/>
      <c r="I594" s="420"/>
      <c r="J594" s="420"/>
      <c r="K594" s="420"/>
      <c r="L594" s="420"/>
      <c r="M594" s="453" t="s">
        <v>14</v>
      </c>
      <c r="N594" s="453" t="s">
        <v>14</v>
      </c>
      <c r="O594" s="453"/>
      <c r="P594" s="453"/>
      <c r="Q594" s="407" t="e">
        <f t="shared" ref="Q594:Q658" si="34">DATEDIF(M594,N594,"m")</f>
        <v>#VALUE!</v>
      </c>
      <c r="R594" s="408" t="e">
        <f t="shared" ref="R594:R655" si="35">G594/Q594</f>
        <v>#VALUE!</v>
      </c>
      <c r="S594" s="421" t="s">
        <v>1842</v>
      </c>
      <c r="T594" s="873"/>
    </row>
    <row r="595" spans="1:20" s="877" customFormat="1" ht="15" hidden="1" customHeight="1" x14ac:dyDescent="0.25">
      <c r="A595" s="873"/>
      <c r="B595" s="852">
        <v>106</v>
      </c>
      <c r="C595" s="406" t="str">
        <f t="shared" si="33"/>
        <v>SOP-847-2018</v>
      </c>
      <c r="D595" s="452" t="s">
        <v>1843</v>
      </c>
      <c r="E595" s="409" t="s">
        <v>816</v>
      </c>
      <c r="F595" s="851" t="s">
        <v>1844</v>
      </c>
      <c r="G595" s="420">
        <v>13060255.67</v>
      </c>
      <c r="H595" s="420"/>
      <c r="I595" s="420"/>
      <c r="J595" s="420"/>
      <c r="K595" s="420"/>
      <c r="L595" s="420"/>
      <c r="M595" s="453" t="s">
        <v>14</v>
      </c>
      <c r="N595" s="453" t="s">
        <v>14</v>
      </c>
      <c r="O595" s="453"/>
      <c r="P595" s="453"/>
      <c r="Q595" s="407" t="e">
        <f t="shared" si="34"/>
        <v>#VALUE!</v>
      </c>
      <c r="R595" s="408" t="e">
        <f t="shared" si="35"/>
        <v>#VALUE!</v>
      </c>
      <c r="S595" s="850">
        <v>13060255.67</v>
      </c>
      <c r="T595" s="873"/>
    </row>
    <row r="596" spans="1:20" s="877" customFormat="1" ht="13.5" hidden="1" customHeight="1" x14ac:dyDescent="0.25">
      <c r="A596" s="873"/>
      <c r="B596" s="418">
        <v>107</v>
      </c>
      <c r="C596" s="406" t="str">
        <f t="shared" si="33"/>
        <v>SOP-859-2018</v>
      </c>
      <c r="D596" s="452" t="s">
        <v>1845</v>
      </c>
      <c r="E596" s="409" t="s">
        <v>956</v>
      </c>
      <c r="F596" s="851" t="s">
        <v>1846</v>
      </c>
      <c r="G596" s="850" t="s">
        <v>14</v>
      </c>
      <c r="H596" s="850"/>
      <c r="I596" s="850"/>
      <c r="J596" s="850"/>
      <c r="K596" s="850"/>
      <c r="L596" s="850"/>
      <c r="M596" s="453">
        <v>43302</v>
      </c>
      <c r="N596" s="453">
        <v>43421</v>
      </c>
      <c r="O596" s="453"/>
      <c r="P596" s="453"/>
      <c r="Q596" s="407">
        <f t="shared" si="34"/>
        <v>3</v>
      </c>
      <c r="R596" s="408" t="e">
        <f t="shared" si="35"/>
        <v>#VALUE!</v>
      </c>
      <c r="S596" s="850" t="s">
        <v>14</v>
      </c>
      <c r="T596" s="873"/>
    </row>
    <row r="597" spans="1:20" s="848" customFormat="1" ht="13.5" hidden="1" customHeight="1" x14ac:dyDescent="0.25">
      <c r="B597" s="852">
        <v>108</v>
      </c>
      <c r="C597" s="406" t="str">
        <f t="shared" si="33"/>
        <v>SOP-856-2018</v>
      </c>
      <c r="D597" s="452" t="s">
        <v>1847</v>
      </c>
      <c r="E597" s="409" t="s">
        <v>251</v>
      </c>
      <c r="F597" s="419" t="s">
        <v>1848</v>
      </c>
      <c r="G597" s="464">
        <v>87133.99</v>
      </c>
      <c r="H597" s="464"/>
      <c r="I597" s="464"/>
      <c r="J597" s="464"/>
      <c r="K597" s="464"/>
      <c r="L597" s="464"/>
      <c r="M597" s="453" t="s">
        <v>14</v>
      </c>
      <c r="N597" s="453" t="s">
        <v>14</v>
      </c>
      <c r="O597" s="453"/>
      <c r="P597" s="453"/>
      <c r="Q597" s="407" t="e">
        <f t="shared" si="34"/>
        <v>#VALUE!</v>
      </c>
      <c r="R597" s="408" t="e">
        <f t="shared" si="35"/>
        <v>#VALUE!</v>
      </c>
      <c r="S597" s="464">
        <v>87133.99</v>
      </c>
    </row>
    <row r="598" spans="1:20" s="848" customFormat="1" ht="13.5" hidden="1" customHeight="1" x14ac:dyDescent="0.25">
      <c r="B598" s="553">
        <v>109</v>
      </c>
      <c r="C598" s="83" t="str">
        <f t="shared" si="33"/>
        <v>SAD-533-2019</v>
      </c>
      <c r="D598" s="84" t="s">
        <v>1849</v>
      </c>
      <c r="E598" s="59" t="s">
        <v>56</v>
      </c>
      <c r="F598" s="85" t="s">
        <v>57</v>
      </c>
      <c r="G598" s="886">
        <v>112000000</v>
      </c>
      <c r="H598" s="620"/>
      <c r="I598" s="618" t="str">
        <f>MID(O598,1,6)</f>
        <v>261001</v>
      </c>
      <c r="J598" s="66">
        <v>150001</v>
      </c>
      <c r="K598" s="58" t="s">
        <v>3524</v>
      </c>
      <c r="L598" s="573" t="s">
        <v>2837</v>
      </c>
      <c r="M598" s="875">
        <v>43556</v>
      </c>
      <c r="N598" s="875">
        <v>43830</v>
      </c>
      <c r="O598" s="876">
        <v>261001</v>
      </c>
      <c r="P598" s="71">
        <f>R598*12</f>
        <v>168000000</v>
      </c>
      <c r="Q598" s="86">
        <f t="shared" si="34"/>
        <v>8</v>
      </c>
      <c r="R598" s="554">
        <f>G598/Q598</f>
        <v>14000000</v>
      </c>
      <c r="S598" s="57" t="s">
        <v>1850</v>
      </c>
    </row>
    <row r="599" spans="1:20" s="848" customFormat="1" ht="13.5" hidden="1" customHeight="1" x14ac:dyDescent="0.25">
      <c r="B599" s="553">
        <v>109</v>
      </c>
      <c r="C599" s="83" t="str">
        <f>MID(D599,1,12)</f>
        <v>SAD-533-2019</v>
      </c>
      <c r="D599" s="84" t="s">
        <v>1849</v>
      </c>
      <c r="E599" s="59" t="s">
        <v>56</v>
      </c>
      <c r="F599" s="85" t="s">
        <v>57</v>
      </c>
      <c r="G599" s="886">
        <v>34500000</v>
      </c>
      <c r="H599" s="620"/>
      <c r="I599" s="618" t="str">
        <f>MID(O599,1,6)</f>
        <v>261002</v>
      </c>
      <c r="J599" s="66">
        <v>150001</v>
      </c>
      <c r="K599" s="58" t="s">
        <v>3524</v>
      </c>
      <c r="L599" s="573" t="s">
        <v>2837</v>
      </c>
      <c r="M599" s="875">
        <v>43556</v>
      </c>
      <c r="N599" s="875">
        <v>43830</v>
      </c>
      <c r="O599" s="876">
        <v>261002</v>
      </c>
      <c r="P599" s="71">
        <f>R599*12</f>
        <v>51750000</v>
      </c>
      <c r="Q599" s="86">
        <f>DATEDIF(M599,N599,"m")</f>
        <v>8</v>
      </c>
      <c r="R599" s="554">
        <f>G599/Q599</f>
        <v>4312500</v>
      </c>
      <c r="S599" s="57" t="s">
        <v>1850</v>
      </c>
    </row>
    <row r="600" spans="1:20" s="848" customFormat="1" ht="15" hidden="1" customHeight="1" x14ac:dyDescent="0.25">
      <c r="B600" s="555">
        <v>110</v>
      </c>
      <c r="C600" s="83" t="str">
        <f t="shared" si="33"/>
        <v>SAD-534-2019</v>
      </c>
      <c r="D600" s="84" t="s">
        <v>1851</v>
      </c>
      <c r="E600" s="59" t="s">
        <v>1273</v>
      </c>
      <c r="F600" s="85" t="s">
        <v>1852</v>
      </c>
      <c r="G600" s="886">
        <v>360000</v>
      </c>
      <c r="H600" s="620"/>
      <c r="I600" s="618" t="str">
        <f>MID(O600,1,6)</f>
        <v>339004</v>
      </c>
      <c r="J600" s="66">
        <v>110001</v>
      </c>
      <c r="K600" s="58" t="s">
        <v>3525</v>
      </c>
      <c r="L600" s="620"/>
      <c r="M600" s="6">
        <v>43518</v>
      </c>
      <c r="N600" s="6">
        <v>43830</v>
      </c>
      <c r="O600" s="69" t="s">
        <v>2562</v>
      </c>
      <c r="P600" s="71">
        <f>R600*12</f>
        <v>432000</v>
      </c>
      <c r="Q600" s="86">
        <f t="shared" si="34"/>
        <v>10</v>
      </c>
      <c r="R600" s="86">
        <f t="shared" si="35"/>
        <v>36000</v>
      </c>
      <c r="S600" s="894">
        <v>360000</v>
      </c>
    </row>
    <row r="601" spans="1:20" s="848" customFormat="1" ht="15" hidden="1" customHeight="1" x14ac:dyDescent="0.25">
      <c r="B601" s="852">
        <v>111</v>
      </c>
      <c r="C601" s="406" t="str">
        <f t="shared" si="33"/>
        <v>SOP-860-2018</v>
      </c>
      <c r="D601" s="452" t="s">
        <v>1853</v>
      </c>
      <c r="E601" s="409" t="s">
        <v>688</v>
      </c>
      <c r="F601" s="851" t="s">
        <v>1854</v>
      </c>
      <c r="G601" s="420">
        <v>-166751.45000000001</v>
      </c>
      <c r="H601" s="420"/>
      <c r="I601" s="420"/>
      <c r="J601" s="420"/>
      <c r="K601" s="420"/>
      <c r="L601" s="420"/>
      <c r="M601" s="453" t="s">
        <v>14</v>
      </c>
      <c r="N601" s="453" t="s">
        <v>14</v>
      </c>
      <c r="O601" s="453"/>
      <c r="P601" s="453"/>
      <c r="Q601" s="407" t="e">
        <f t="shared" si="34"/>
        <v>#VALUE!</v>
      </c>
      <c r="R601" s="408" t="e">
        <f t="shared" si="35"/>
        <v>#VALUE!</v>
      </c>
      <c r="S601" s="851" t="s">
        <v>1855</v>
      </c>
    </row>
    <row r="602" spans="1:20" s="848" customFormat="1" ht="15" hidden="1" customHeight="1" x14ac:dyDescent="0.25">
      <c r="B602" s="418">
        <v>112</v>
      </c>
      <c r="C602" s="406" t="str">
        <f t="shared" si="33"/>
        <v>SOP-868-2018</v>
      </c>
      <c r="D602" s="452" t="s">
        <v>1856</v>
      </c>
      <c r="E602" s="409" t="s">
        <v>688</v>
      </c>
      <c r="F602" s="851" t="s">
        <v>1857</v>
      </c>
      <c r="G602" s="420">
        <v>161908.32</v>
      </c>
      <c r="H602" s="420"/>
      <c r="I602" s="420"/>
      <c r="J602" s="420"/>
      <c r="K602" s="420"/>
      <c r="L602" s="420"/>
      <c r="M602" s="453" t="s">
        <v>14</v>
      </c>
      <c r="N602" s="453" t="s">
        <v>14</v>
      </c>
      <c r="O602" s="453"/>
      <c r="P602" s="453"/>
      <c r="Q602" s="407" t="e">
        <f t="shared" si="34"/>
        <v>#VALUE!</v>
      </c>
      <c r="R602" s="408" t="e">
        <f t="shared" si="35"/>
        <v>#VALUE!</v>
      </c>
      <c r="S602" s="421" t="s">
        <v>1858</v>
      </c>
    </row>
    <row r="603" spans="1:20" s="848" customFormat="1" ht="15" hidden="1" customHeight="1" x14ac:dyDescent="0.25">
      <c r="B603" s="852">
        <v>113</v>
      </c>
      <c r="C603" s="406" t="str">
        <f t="shared" si="33"/>
        <v>SOP-730-2016</v>
      </c>
      <c r="D603" s="452" t="s">
        <v>1859</v>
      </c>
      <c r="E603" s="409" t="s">
        <v>1860</v>
      </c>
      <c r="F603" s="851" t="s">
        <v>1861</v>
      </c>
      <c r="G603" s="420">
        <v>-857266.57</v>
      </c>
      <c r="H603" s="420"/>
      <c r="I603" s="420"/>
      <c r="J603" s="420"/>
      <c r="K603" s="420"/>
      <c r="L603" s="420"/>
      <c r="M603" s="453" t="s">
        <v>14</v>
      </c>
      <c r="N603" s="453" t="s">
        <v>14</v>
      </c>
      <c r="O603" s="453"/>
      <c r="P603" s="453"/>
      <c r="Q603" s="407" t="e">
        <f t="shared" si="34"/>
        <v>#VALUE!</v>
      </c>
      <c r="R603" s="408" t="e">
        <f t="shared" si="35"/>
        <v>#VALUE!</v>
      </c>
      <c r="S603" s="421" t="s">
        <v>1862</v>
      </c>
    </row>
    <row r="604" spans="1:20" s="848" customFormat="1" ht="15" hidden="1" customHeight="1" x14ac:dyDescent="0.25">
      <c r="B604" s="418">
        <v>114</v>
      </c>
      <c r="C604" s="406" t="str">
        <f t="shared" si="33"/>
        <v>SOP-782-2017</v>
      </c>
      <c r="D604" s="452" t="s">
        <v>1863</v>
      </c>
      <c r="E604" s="409" t="s">
        <v>744</v>
      </c>
      <c r="F604" s="851" t="s">
        <v>1864</v>
      </c>
      <c r="G604" s="420">
        <v>156973.84</v>
      </c>
      <c r="H604" s="420"/>
      <c r="I604" s="420"/>
      <c r="J604" s="420"/>
      <c r="K604" s="420"/>
      <c r="L604" s="420"/>
      <c r="M604" s="453" t="s">
        <v>14</v>
      </c>
      <c r="N604" s="453" t="s">
        <v>14</v>
      </c>
      <c r="O604" s="453"/>
      <c r="P604" s="453"/>
      <c r="Q604" s="407" t="e">
        <f t="shared" si="34"/>
        <v>#VALUE!</v>
      </c>
      <c r="R604" s="408" t="e">
        <f t="shared" si="35"/>
        <v>#VALUE!</v>
      </c>
      <c r="S604" s="421" t="s">
        <v>1865</v>
      </c>
    </row>
    <row r="605" spans="1:20" s="847" customFormat="1" ht="15" hidden="1" customHeight="1" x14ac:dyDescent="0.25">
      <c r="A605" s="863"/>
      <c r="B605" s="852">
        <v>115</v>
      </c>
      <c r="C605" s="406" t="str">
        <f t="shared" si="33"/>
        <v>SOP-807-2017</v>
      </c>
      <c r="D605" s="452" t="s">
        <v>1866</v>
      </c>
      <c r="E605" s="409"/>
      <c r="F605" s="419"/>
      <c r="G605" s="420"/>
      <c r="H605" s="420"/>
      <c r="I605" s="420"/>
      <c r="J605" s="420"/>
      <c r="K605" s="420"/>
      <c r="L605" s="420"/>
      <c r="M605" s="453"/>
      <c r="N605" s="453"/>
      <c r="O605" s="453"/>
      <c r="P605" s="453"/>
      <c r="Q605" s="407">
        <f t="shared" si="34"/>
        <v>0</v>
      </c>
      <c r="R605" s="408" t="e">
        <f t="shared" si="35"/>
        <v>#DIV/0!</v>
      </c>
      <c r="S605" s="421"/>
      <c r="T605" s="863"/>
    </row>
    <row r="606" spans="1:20" s="848" customFormat="1" ht="15" hidden="1" customHeight="1" x14ac:dyDescent="0.25">
      <c r="A606" s="893"/>
      <c r="B606" s="418">
        <v>116</v>
      </c>
      <c r="C606" s="406" t="str">
        <f t="shared" si="33"/>
        <v>SOP-810-2017</v>
      </c>
      <c r="D606" s="822" t="s">
        <v>1867</v>
      </c>
      <c r="E606" s="452" t="s">
        <v>1868</v>
      </c>
      <c r="F606" s="851" t="s">
        <v>1869</v>
      </c>
      <c r="G606" s="421" t="s">
        <v>1871</v>
      </c>
      <c r="H606" s="421"/>
      <c r="I606" s="421"/>
      <c r="J606" s="421"/>
      <c r="K606" s="421"/>
      <c r="L606" s="421"/>
      <c r="M606" s="453" t="s">
        <v>14</v>
      </c>
      <c r="N606" s="453" t="s">
        <v>14</v>
      </c>
      <c r="O606" s="453"/>
      <c r="P606" s="453"/>
      <c r="Q606" s="407" t="e">
        <f t="shared" si="34"/>
        <v>#VALUE!</v>
      </c>
      <c r="R606" s="408" t="e">
        <f t="shared" si="35"/>
        <v>#VALUE!</v>
      </c>
      <c r="S606" s="409" t="s">
        <v>1870</v>
      </c>
      <c r="T606" s="893"/>
    </row>
    <row r="607" spans="1:20" s="848" customFormat="1" ht="15" hidden="1" customHeight="1" x14ac:dyDescent="0.25">
      <c r="A607" s="893"/>
      <c r="B607" s="418">
        <v>117</v>
      </c>
      <c r="C607" s="406" t="str">
        <f t="shared" si="33"/>
        <v>SOP-847-2018</v>
      </c>
      <c r="D607" s="465" t="s">
        <v>1843</v>
      </c>
      <c r="E607" s="452"/>
      <c r="F607" s="851" t="s">
        <v>1872</v>
      </c>
      <c r="G607" s="421">
        <v>13060255.67</v>
      </c>
      <c r="H607" s="421"/>
      <c r="I607" s="421"/>
      <c r="J607" s="421"/>
      <c r="K607" s="421"/>
      <c r="L607" s="421"/>
      <c r="M607" s="453" t="s">
        <v>14</v>
      </c>
      <c r="N607" s="453" t="s">
        <v>14</v>
      </c>
      <c r="O607" s="453"/>
      <c r="P607" s="453"/>
      <c r="Q607" s="407" t="e">
        <f t="shared" si="34"/>
        <v>#VALUE!</v>
      </c>
      <c r="R607" s="408" t="e">
        <f t="shared" si="35"/>
        <v>#VALUE!</v>
      </c>
      <c r="S607" s="409" t="s">
        <v>1873</v>
      </c>
      <c r="T607" s="893"/>
    </row>
    <row r="608" spans="1:20" s="916" customFormat="1" ht="19.5" hidden="1" customHeight="1" x14ac:dyDescent="0.25">
      <c r="A608" s="914"/>
      <c r="B608" s="852">
        <v>118</v>
      </c>
      <c r="C608" s="406" t="str">
        <f t="shared" si="33"/>
        <v>SOP-856-2018</v>
      </c>
      <c r="D608" s="915" t="s">
        <v>1847</v>
      </c>
      <c r="E608" s="452"/>
      <c r="F608" s="851" t="s">
        <v>1874</v>
      </c>
      <c r="G608" s="453" t="s">
        <v>14</v>
      </c>
      <c r="H608" s="453"/>
      <c r="I608" s="453"/>
      <c r="J608" s="453"/>
      <c r="K608" s="453"/>
      <c r="L608" s="453"/>
      <c r="M608" s="466" t="s">
        <v>1875</v>
      </c>
      <c r="N608" s="453" t="s">
        <v>1876</v>
      </c>
      <c r="O608" s="453"/>
      <c r="P608" s="453"/>
      <c r="Q608" s="407" t="e">
        <f t="shared" si="34"/>
        <v>#VALUE!</v>
      </c>
      <c r="R608" s="408" t="e">
        <f t="shared" si="35"/>
        <v>#VALUE!</v>
      </c>
      <c r="S608" s="453" t="s">
        <v>14</v>
      </c>
      <c r="T608" s="914" t="s">
        <v>2828</v>
      </c>
    </row>
    <row r="609" spans="1:20" s="916" customFormat="1" ht="19.5" hidden="1" customHeight="1" x14ac:dyDescent="0.25">
      <c r="A609" s="914"/>
      <c r="B609" s="730">
        <v>119</v>
      </c>
      <c r="C609" s="78" t="str">
        <f t="shared" si="33"/>
        <v>OEP-134-2019</v>
      </c>
      <c r="D609" s="387" t="s">
        <v>1877</v>
      </c>
      <c r="E609" s="81" t="s">
        <v>1878</v>
      </c>
      <c r="F609" s="79" t="s">
        <v>1879</v>
      </c>
      <c r="G609" s="62">
        <v>1500000</v>
      </c>
      <c r="H609" s="170"/>
      <c r="I609" s="870" t="str">
        <f t="shared" ref="I609:I625" si="36">MID(O609,1,6)</f>
        <v>361001</v>
      </c>
      <c r="J609" s="166">
        <v>110001</v>
      </c>
      <c r="K609" s="167" t="s">
        <v>3525</v>
      </c>
      <c r="L609" s="170" t="s">
        <v>2827</v>
      </c>
      <c r="M609" s="388">
        <v>43556</v>
      </c>
      <c r="N609" s="145">
        <v>43562</v>
      </c>
      <c r="O609" s="168" t="s">
        <v>2543</v>
      </c>
      <c r="P609" s="169">
        <v>0</v>
      </c>
      <c r="Q609" s="80">
        <v>1</v>
      </c>
      <c r="R609" s="80">
        <f t="shared" si="35"/>
        <v>1500000</v>
      </c>
      <c r="S609" s="170">
        <v>1500000</v>
      </c>
      <c r="T609" s="914"/>
    </row>
    <row r="610" spans="1:20" s="916" customFormat="1" ht="49.5" hidden="1" customHeight="1" x14ac:dyDescent="0.25">
      <c r="A610" s="914"/>
      <c r="B610" s="895">
        <v>120</v>
      </c>
      <c r="C610" s="454" t="str">
        <f t="shared" si="33"/>
        <v>SOP-887-2019</v>
      </c>
      <c r="D610" s="455" t="s">
        <v>1880</v>
      </c>
      <c r="E610" s="456" t="s">
        <v>1881</v>
      </c>
      <c r="F610" s="457" t="s">
        <v>1882</v>
      </c>
      <c r="G610" s="855">
        <v>9995500.9299999997</v>
      </c>
      <c r="H610" s="917"/>
      <c r="I610" s="897" t="str">
        <f t="shared" si="36"/>
        <v/>
      </c>
      <c r="J610" s="458" t="s">
        <v>2992</v>
      </c>
      <c r="K610" s="459" t="s">
        <v>3526</v>
      </c>
      <c r="L610" s="917"/>
      <c r="M610" s="918">
        <v>43529</v>
      </c>
      <c r="N610" s="453">
        <v>43588</v>
      </c>
      <c r="O610" s="460"/>
      <c r="P610" s="461">
        <f t="shared" ref="P610:P625" si="37">R610*12</f>
        <v>119946011.16</v>
      </c>
      <c r="Q610" s="462">
        <f t="shared" si="34"/>
        <v>1</v>
      </c>
      <c r="R610" s="462">
        <f t="shared" si="35"/>
        <v>9995500.9299999997</v>
      </c>
      <c r="S610" s="898">
        <v>9995500.9299999997</v>
      </c>
      <c r="T610" s="914"/>
    </row>
    <row r="611" spans="1:20" s="916" customFormat="1" ht="28.5" hidden="1" customHeight="1" x14ac:dyDescent="0.25">
      <c r="A611" s="914"/>
      <c r="B611" s="463">
        <v>121</v>
      </c>
      <c r="C611" s="454" t="str">
        <f t="shared" si="33"/>
        <v>SOP-888-2019</v>
      </c>
      <c r="D611" s="455" t="s">
        <v>1883</v>
      </c>
      <c r="E611" s="456" t="s">
        <v>956</v>
      </c>
      <c r="F611" s="919" t="s">
        <v>1884</v>
      </c>
      <c r="G611" s="850">
        <v>5264200.5</v>
      </c>
      <c r="H611" s="920"/>
      <c r="I611" s="897" t="str">
        <f t="shared" si="36"/>
        <v/>
      </c>
      <c r="J611" s="458" t="s">
        <v>2992</v>
      </c>
      <c r="K611" s="459" t="s">
        <v>3526</v>
      </c>
      <c r="L611" s="920"/>
      <c r="M611" s="921">
        <v>43529</v>
      </c>
      <c r="N611" s="453">
        <v>43538</v>
      </c>
      <c r="O611" s="460"/>
      <c r="P611" s="461" t="e">
        <f t="shared" si="37"/>
        <v>#DIV/0!</v>
      </c>
      <c r="Q611" s="462">
        <f t="shared" si="34"/>
        <v>0</v>
      </c>
      <c r="R611" s="462" t="e">
        <f t="shared" si="35"/>
        <v>#DIV/0!</v>
      </c>
      <c r="S611" s="920">
        <v>5264200.5</v>
      </c>
      <c r="T611" s="914"/>
    </row>
    <row r="612" spans="1:20" s="916" customFormat="1" ht="19.5" hidden="1" customHeight="1" x14ac:dyDescent="0.25">
      <c r="A612" s="914"/>
      <c r="B612" s="922">
        <v>122</v>
      </c>
      <c r="C612" s="216" t="str">
        <f t="shared" si="33"/>
        <v>OEP-135-2019</v>
      </c>
      <c r="D612" s="217" t="s">
        <v>1885</v>
      </c>
      <c r="E612" s="218" t="s">
        <v>98</v>
      </c>
      <c r="F612" s="923" t="s">
        <v>1886</v>
      </c>
      <c r="G612" s="220">
        <v>397555.19999999995</v>
      </c>
      <c r="H612" s="924"/>
      <c r="I612" s="925" t="str">
        <f>MID(O612,1,6)</f>
        <v>322001</v>
      </c>
      <c r="J612" s="266">
        <v>150001</v>
      </c>
      <c r="K612" s="267" t="s">
        <v>3524</v>
      </c>
      <c r="L612" s="267" t="s">
        <v>2838</v>
      </c>
      <c r="M612" s="221">
        <v>43556</v>
      </c>
      <c r="N612" s="221">
        <v>43921</v>
      </c>
      <c r="O612" s="224" t="s">
        <v>2773</v>
      </c>
      <c r="P612" s="223">
        <f>R612*12</f>
        <v>397555.19999999995</v>
      </c>
      <c r="Q612" s="224">
        <f t="shared" si="34"/>
        <v>11</v>
      </c>
      <c r="R612" s="916">
        <v>33129.599999999999</v>
      </c>
      <c r="S612" s="926" t="s">
        <v>1887</v>
      </c>
      <c r="T612" s="914"/>
    </row>
    <row r="613" spans="1:20" s="916" customFormat="1" ht="19.5" hidden="1" customHeight="1" x14ac:dyDescent="0.25">
      <c r="A613" s="914"/>
      <c r="B613" s="105">
        <v>123</v>
      </c>
      <c r="C613" s="216" t="str">
        <f t="shared" si="33"/>
        <v>TES-189-2019</v>
      </c>
      <c r="D613" s="217" t="s">
        <v>1888</v>
      </c>
      <c r="E613" s="218" t="s">
        <v>103</v>
      </c>
      <c r="F613" s="923" t="s">
        <v>1889</v>
      </c>
      <c r="G613" s="927">
        <v>98632.804799999984</v>
      </c>
      <c r="H613" s="924"/>
      <c r="I613" s="925" t="str">
        <f t="shared" si="36"/>
        <v>322001</v>
      </c>
      <c r="J613" s="266">
        <v>150001</v>
      </c>
      <c r="K613" s="267" t="s">
        <v>3524</v>
      </c>
      <c r="L613" s="267" t="s">
        <v>2838</v>
      </c>
      <c r="M613" s="221">
        <v>43556</v>
      </c>
      <c r="N613" s="221">
        <v>43921</v>
      </c>
      <c r="O613" s="222" t="s">
        <v>2774</v>
      </c>
      <c r="P613" s="223">
        <f>R613*12</f>
        <v>98632.799999999988</v>
      </c>
      <c r="Q613" s="224">
        <f t="shared" si="34"/>
        <v>11</v>
      </c>
      <c r="R613" s="224">
        <v>8219.4</v>
      </c>
      <c r="S613" s="926" t="s">
        <v>1890</v>
      </c>
      <c r="T613" s="914"/>
    </row>
    <row r="614" spans="1:20" s="916" customFormat="1" ht="19.5" hidden="1" customHeight="1" x14ac:dyDescent="0.25">
      <c r="A614" s="914"/>
      <c r="B614" s="105">
        <v>124</v>
      </c>
      <c r="C614" s="216" t="str">
        <f t="shared" si="33"/>
        <v>DIF-040-2019</v>
      </c>
      <c r="D614" s="218" t="s">
        <v>1891</v>
      </c>
      <c r="E614" s="218" t="s">
        <v>1892</v>
      </c>
      <c r="F614" s="219" t="s">
        <v>1893</v>
      </c>
      <c r="G614" s="928">
        <v>4500000</v>
      </c>
      <c r="H614" s="929"/>
      <c r="I614" s="925" t="str">
        <f t="shared" si="36"/>
        <v>441004</v>
      </c>
      <c r="J614" s="266">
        <v>150001</v>
      </c>
      <c r="K614" s="267" t="s">
        <v>3524</v>
      </c>
      <c r="L614" s="573" t="s">
        <v>2840</v>
      </c>
      <c r="M614" s="930">
        <v>43553</v>
      </c>
      <c r="N614" s="930">
        <v>43921</v>
      </c>
      <c r="O614" s="929" t="s">
        <v>2775</v>
      </c>
      <c r="P614" s="223">
        <f>R614*12</f>
        <v>4400000.04</v>
      </c>
      <c r="Q614" s="224">
        <f t="shared" si="34"/>
        <v>12</v>
      </c>
      <c r="R614" s="529">
        <v>366666.67</v>
      </c>
      <c r="S614" s="929" t="s">
        <v>1894</v>
      </c>
      <c r="T614" s="914"/>
    </row>
    <row r="615" spans="1:20" s="916" customFormat="1" ht="19.5" hidden="1" customHeight="1" x14ac:dyDescent="0.25">
      <c r="A615" s="914"/>
      <c r="B615" s="922">
        <v>125</v>
      </c>
      <c r="C615" s="216" t="str">
        <f t="shared" si="33"/>
        <v>SAD-535-2019</v>
      </c>
      <c r="D615" s="218" t="s">
        <v>1895</v>
      </c>
      <c r="E615" s="218" t="s">
        <v>1896</v>
      </c>
      <c r="F615" s="219" t="s">
        <v>1897</v>
      </c>
      <c r="G615" s="928">
        <v>6000000</v>
      </c>
      <c r="H615" s="929"/>
      <c r="I615" s="925" t="str">
        <f t="shared" si="36"/>
        <v>216001</v>
      </c>
      <c r="J615" s="266">
        <v>150001</v>
      </c>
      <c r="K615" s="267" t="s">
        <v>3524</v>
      </c>
      <c r="L615" s="267" t="s">
        <v>2838</v>
      </c>
      <c r="M615" s="930">
        <v>43553</v>
      </c>
      <c r="N615" s="930">
        <v>43921</v>
      </c>
      <c r="O615" s="929">
        <v>216001</v>
      </c>
      <c r="P615" s="223">
        <f>R615*12</f>
        <v>3999999.96</v>
      </c>
      <c r="Q615" s="224">
        <f t="shared" si="34"/>
        <v>12</v>
      </c>
      <c r="R615" s="931">
        <v>333333.33</v>
      </c>
      <c r="S615" s="929" t="s">
        <v>1898</v>
      </c>
      <c r="T615" s="914"/>
    </row>
    <row r="616" spans="1:20" s="916" customFormat="1" ht="19.5" hidden="1" customHeight="1" x14ac:dyDescent="0.25">
      <c r="A616" s="914"/>
      <c r="B616" s="105">
        <v>126</v>
      </c>
      <c r="C616" s="216" t="str">
        <f t="shared" si="33"/>
        <v>OEP-136-2019</v>
      </c>
      <c r="D616" s="218" t="s">
        <v>1899</v>
      </c>
      <c r="E616" s="218" t="s">
        <v>1900</v>
      </c>
      <c r="F616" s="219" t="s">
        <v>1901</v>
      </c>
      <c r="G616" s="220">
        <v>2000000</v>
      </c>
      <c r="H616" s="218"/>
      <c r="I616" s="925" t="str">
        <f t="shared" si="36"/>
        <v>361001</v>
      </c>
      <c r="J616" s="266">
        <v>110001</v>
      </c>
      <c r="K616" s="267" t="s">
        <v>3525</v>
      </c>
      <c r="L616" s="267" t="s">
        <v>2841</v>
      </c>
      <c r="M616" s="268">
        <v>43538</v>
      </c>
      <c r="N616" s="930">
        <v>43830</v>
      </c>
      <c r="O616" s="537" t="s">
        <v>2543</v>
      </c>
      <c r="P616" s="223">
        <f t="shared" si="37"/>
        <v>2666666.6666666665</v>
      </c>
      <c r="Q616" s="224">
        <f>DATEDIF(M616,N616,"m")</f>
        <v>9</v>
      </c>
      <c r="R616" s="538">
        <f>G616/Q616</f>
        <v>222222.22222222222</v>
      </c>
      <c r="S616" s="218" t="s">
        <v>1902</v>
      </c>
      <c r="T616" s="914"/>
    </row>
    <row r="617" spans="1:20" s="916" customFormat="1" ht="19.5" hidden="1" customHeight="1" x14ac:dyDescent="0.25">
      <c r="A617" s="914"/>
      <c r="B617" s="922">
        <v>127</v>
      </c>
      <c r="C617" s="216" t="str">
        <f t="shared" si="33"/>
        <v>OEP-137-2019</v>
      </c>
      <c r="D617" s="218" t="s">
        <v>1903</v>
      </c>
      <c r="E617" s="929" t="s">
        <v>1904</v>
      </c>
      <c r="F617" s="219" t="s">
        <v>1905</v>
      </c>
      <c r="G617" s="220">
        <v>360000</v>
      </c>
      <c r="H617" s="218"/>
      <c r="I617" s="925" t="str">
        <f t="shared" si="36"/>
        <v>366001</v>
      </c>
      <c r="J617" s="266">
        <v>110001</v>
      </c>
      <c r="K617" s="267" t="s">
        <v>3525</v>
      </c>
      <c r="L617" s="267" t="s">
        <v>2841</v>
      </c>
      <c r="M617" s="268">
        <v>43538</v>
      </c>
      <c r="N617" s="930">
        <v>43830</v>
      </c>
      <c r="O617" s="537" t="s">
        <v>2829</v>
      </c>
      <c r="P617" s="223">
        <f t="shared" si="37"/>
        <v>480000</v>
      </c>
      <c r="Q617" s="224">
        <f t="shared" si="34"/>
        <v>9</v>
      </c>
      <c r="R617" s="538">
        <f>G617/Q617</f>
        <v>40000</v>
      </c>
      <c r="S617" s="218" t="s">
        <v>1906</v>
      </c>
      <c r="T617" s="914"/>
    </row>
    <row r="618" spans="1:20" s="916" customFormat="1" ht="19.5" hidden="1" customHeight="1" x14ac:dyDescent="0.25">
      <c r="A618" s="914"/>
      <c r="B618" s="105">
        <v>128</v>
      </c>
      <c r="C618" s="216" t="str">
        <f t="shared" si="33"/>
        <v>OEP-138-2019</v>
      </c>
      <c r="D618" s="929" t="s">
        <v>1907</v>
      </c>
      <c r="E618" s="929" t="s">
        <v>1908</v>
      </c>
      <c r="F618" s="219" t="s">
        <v>1909</v>
      </c>
      <c r="G618" s="220">
        <v>278400</v>
      </c>
      <c r="H618" s="218"/>
      <c r="I618" s="925" t="str">
        <f t="shared" si="36"/>
        <v>366001</v>
      </c>
      <c r="J618" s="266">
        <v>110001</v>
      </c>
      <c r="K618" s="267" t="s">
        <v>3525</v>
      </c>
      <c r="L618" s="267" t="s">
        <v>2841</v>
      </c>
      <c r="M618" s="268">
        <v>43538</v>
      </c>
      <c r="N618" s="930">
        <v>43830</v>
      </c>
      <c r="O618" s="537" t="s">
        <v>2829</v>
      </c>
      <c r="P618" s="223">
        <f t="shared" si="37"/>
        <v>371200</v>
      </c>
      <c r="Q618" s="224">
        <f t="shared" si="34"/>
        <v>9</v>
      </c>
      <c r="R618" s="538">
        <f t="shared" si="35"/>
        <v>30933.333333333332</v>
      </c>
      <c r="S618" s="218" t="s">
        <v>1910</v>
      </c>
      <c r="T618" s="914"/>
    </row>
    <row r="619" spans="1:20" s="916" customFormat="1" ht="16.5" hidden="1" customHeight="1" x14ac:dyDescent="0.25">
      <c r="A619" s="914"/>
      <c r="B619" s="922">
        <v>129</v>
      </c>
      <c r="C619" s="216" t="str">
        <f t="shared" si="33"/>
        <v>OEP-139-2019</v>
      </c>
      <c r="D619" s="929" t="s">
        <v>1911</v>
      </c>
      <c r="E619" s="929" t="s">
        <v>522</v>
      </c>
      <c r="F619" s="219" t="s">
        <v>1912</v>
      </c>
      <c r="G619" s="220">
        <v>300000</v>
      </c>
      <c r="H619" s="218"/>
      <c r="I619" s="925" t="str">
        <f t="shared" si="36"/>
        <v>366001</v>
      </c>
      <c r="J619" s="266">
        <v>110001</v>
      </c>
      <c r="K619" s="267" t="s">
        <v>3525</v>
      </c>
      <c r="L619" s="267" t="s">
        <v>2841</v>
      </c>
      <c r="M619" s="268">
        <v>43538</v>
      </c>
      <c r="N619" s="930">
        <v>43830</v>
      </c>
      <c r="O619" s="537" t="s">
        <v>2829</v>
      </c>
      <c r="P619" s="223">
        <f t="shared" si="37"/>
        <v>400000</v>
      </c>
      <c r="Q619" s="224">
        <f t="shared" si="34"/>
        <v>9</v>
      </c>
      <c r="R619" s="538">
        <f t="shared" si="35"/>
        <v>33333.333333333336</v>
      </c>
      <c r="S619" s="218" t="s">
        <v>1913</v>
      </c>
      <c r="T619" s="914"/>
    </row>
    <row r="620" spans="1:20" s="916" customFormat="1" ht="16.5" hidden="1" customHeight="1" x14ac:dyDescent="0.25">
      <c r="A620" s="914"/>
      <c r="B620" s="105">
        <v>130</v>
      </c>
      <c r="C620" s="216" t="str">
        <f t="shared" si="33"/>
        <v>OEP-140-2019</v>
      </c>
      <c r="D620" s="929" t="s">
        <v>1914</v>
      </c>
      <c r="E620" s="929" t="s">
        <v>1915</v>
      </c>
      <c r="F620" s="219" t="s">
        <v>1916</v>
      </c>
      <c r="G620" s="220">
        <v>348000</v>
      </c>
      <c r="H620" s="218"/>
      <c r="I620" s="925" t="str">
        <f t="shared" si="36"/>
        <v>361001</v>
      </c>
      <c r="J620" s="266">
        <v>110001</v>
      </c>
      <c r="K620" s="267" t="s">
        <v>3525</v>
      </c>
      <c r="L620" s="267" t="s">
        <v>2841</v>
      </c>
      <c r="M620" s="268">
        <v>43538</v>
      </c>
      <c r="N620" s="930">
        <v>43830</v>
      </c>
      <c r="O620" s="537" t="s">
        <v>2543</v>
      </c>
      <c r="P620" s="223">
        <f t="shared" si="37"/>
        <v>464000</v>
      </c>
      <c r="Q620" s="224">
        <f t="shared" si="34"/>
        <v>9</v>
      </c>
      <c r="R620" s="538">
        <f t="shared" si="35"/>
        <v>38666.666666666664</v>
      </c>
      <c r="S620" s="218" t="s">
        <v>1917</v>
      </c>
      <c r="T620" s="914"/>
    </row>
    <row r="621" spans="1:20" s="916" customFormat="1" ht="16.5" hidden="1" customHeight="1" x14ac:dyDescent="0.25">
      <c r="A621" s="914"/>
      <c r="B621" s="105">
        <v>131</v>
      </c>
      <c r="C621" s="216" t="str">
        <f t="shared" si="33"/>
        <v>OEP-141-2019</v>
      </c>
      <c r="D621" s="218" t="s">
        <v>1918</v>
      </c>
      <c r="E621" s="218" t="s">
        <v>1919</v>
      </c>
      <c r="F621" s="219" t="s">
        <v>1905</v>
      </c>
      <c r="G621" s="220">
        <v>516000</v>
      </c>
      <c r="H621" s="218"/>
      <c r="I621" s="925" t="str">
        <f t="shared" si="36"/>
        <v>366001</v>
      </c>
      <c r="J621" s="266">
        <v>110001</v>
      </c>
      <c r="K621" s="267" t="s">
        <v>3525</v>
      </c>
      <c r="L621" s="267" t="s">
        <v>2841</v>
      </c>
      <c r="M621" s="268">
        <v>43538</v>
      </c>
      <c r="N621" s="930">
        <v>43830</v>
      </c>
      <c r="O621" s="537" t="s">
        <v>2829</v>
      </c>
      <c r="P621" s="223">
        <f t="shared" si="37"/>
        <v>688000</v>
      </c>
      <c r="Q621" s="224">
        <f t="shared" si="34"/>
        <v>9</v>
      </c>
      <c r="R621" s="538">
        <f t="shared" si="35"/>
        <v>57333.333333333336</v>
      </c>
      <c r="S621" s="218" t="s">
        <v>1920</v>
      </c>
      <c r="T621" s="914"/>
    </row>
    <row r="622" spans="1:20" s="847" customFormat="1" ht="16.5" hidden="1" customHeight="1" x14ac:dyDescent="0.25">
      <c r="A622" s="892"/>
      <c r="B622" s="922">
        <v>132</v>
      </c>
      <c r="C622" s="216" t="str">
        <f t="shared" si="33"/>
        <v>OEP-142-2019</v>
      </c>
      <c r="D622" s="218" t="s">
        <v>1921</v>
      </c>
      <c r="E622" s="929" t="s">
        <v>1922</v>
      </c>
      <c r="F622" s="219" t="s">
        <v>1916</v>
      </c>
      <c r="G622" s="220">
        <v>480000</v>
      </c>
      <c r="H622" s="218"/>
      <c r="I622" s="925" t="str">
        <f t="shared" si="36"/>
        <v>361001</v>
      </c>
      <c r="J622" s="266">
        <v>110001</v>
      </c>
      <c r="K622" s="267" t="s">
        <v>3525</v>
      </c>
      <c r="L622" s="267" t="s">
        <v>2841</v>
      </c>
      <c r="M622" s="268">
        <v>43538</v>
      </c>
      <c r="N622" s="930">
        <v>43830</v>
      </c>
      <c r="O622" s="537" t="s">
        <v>2543</v>
      </c>
      <c r="P622" s="223">
        <f t="shared" si="37"/>
        <v>640000</v>
      </c>
      <c r="Q622" s="224">
        <f t="shared" si="34"/>
        <v>9</v>
      </c>
      <c r="R622" s="538">
        <f t="shared" si="35"/>
        <v>53333.333333333336</v>
      </c>
      <c r="S622" s="218" t="s">
        <v>1923</v>
      </c>
    </row>
    <row r="623" spans="1:20" s="916" customFormat="1" ht="16.5" hidden="1" customHeight="1" x14ac:dyDescent="0.25">
      <c r="A623" s="914"/>
      <c r="B623" s="105">
        <v>133</v>
      </c>
      <c r="C623" s="216" t="str">
        <f t="shared" si="33"/>
        <v>OEP-143-2019</v>
      </c>
      <c r="D623" s="218" t="s">
        <v>1924</v>
      </c>
      <c r="E623" s="929" t="s">
        <v>1925</v>
      </c>
      <c r="F623" s="219" t="s">
        <v>1916</v>
      </c>
      <c r="G623" s="220">
        <v>420000</v>
      </c>
      <c r="H623" s="218"/>
      <c r="I623" s="925" t="str">
        <f t="shared" si="36"/>
        <v>361001</v>
      </c>
      <c r="J623" s="266">
        <v>110001</v>
      </c>
      <c r="K623" s="267" t="s">
        <v>3525</v>
      </c>
      <c r="L623" s="267" t="s">
        <v>2841</v>
      </c>
      <c r="M623" s="268">
        <v>43538</v>
      </c>
      <c r="N623" s="930">
        <v>43830</v>
      </c>
      <c r="O623" s="537" t="s">
        <v>2543</v>
      </c>
      <c r="P623" s="223">
        <f t="shared" si="37"/>
        <v>560000</v>
      </c>
      <c r="Q623" s="224">
        <f t="shared" si="34"/>
        <v>9</v>
      </c>
      <c r="R623" s="538">
        <f t="shared" si="35"/>
        <v>46666.666666666664</v>
      </c>
      <c r="S623" s="218" t="s">
        <v>1926</v>
      </c>
      <c r="T623" s="914"/>
    </row>
    <row r="624" spans="1:20" s="916" customFormat="1" ht="16.5" hidden="1" customHeight="1" x14ac:dyDescent="0.25">
      <c r="A624" s="914"/>
      <c r="B624" s="922">
        <v>134</v>
      </c>
      <c r="C624" s="216" t="str">
        <f t="shared" si="33"/>
        <v>OEP-144-2019</v>
      </c>
      <c r="D624" s="218" t="s">
        <v>1927</v>
      </c>
      <c r="E624" s="929" t="s">
        <v>1928</v>
      </c>
      <c r="F624" s="219" t="s">
        <v>1916</v>
      </c>
      <c r="G624" s="220">
        <v>492000</v>
      </c>
      <c r="H624" s="218"/>
      <c r="I624" s="925" t="str">
        <f t="shared" si="36"/>
        <v>361001</v>
      </c>
      <c r="J624" s="266">
        <v>110001</v>
      </c>
      <c r="K624" s="267" t="s">
        <v>3525</v>
      </c>
      <c r="L624" s="267" t="s">
        <v>2841</v>
      </c>
      <c r="M624" s="268">
        <v>43538</v>
      </c>
      <c r="N624" s="930">
        <v>43830</v>
      </c>
      <c r="O624" s="537" t="s">
        <v>2543</v>
      </c>
      <c r="P624" s="223">
        <f t="shared" si="37"/>
        <v>656000</v>
      </c>
      <c r="Q624" s="224">
        <f t="shared" si="34"/>
        <v>9</v>
      </c>
      <c r="R624" s="538">
        <f t="shared" si="35"/>
        <v>54666.666666666664</v>
      </c>
      <c r="S624" s="218" t="s">
        <v>1929</v>
      </c>
      <c r="T624" s="914"/>
    </row>
    <row r="625" spans="1:20" s="916" customFormat="1" ht="16.5" hidden="1" customHeight="1" x14ac:dyDescent="0.25">
      <c r="A625" s="914"/>
      <c r="B625" s="105">
        <v>135</v>
      </c>
      <c r="C625" s="216" t="str">
        <f t="shared" si="33"/>
        <v>OEP-145-2019</v>
      </c>
      <c r="D625" s="218" t="s">
        <v>1930</v>
      </c>
      <c r="E625" s="218" t="s">
        <v>1931</v>
      </c>
      <c r="F625" s="219" t="s">
        <v>1909</v>
      </c>
      <c r="G625" s="220">
        <v>480000</v>
      </c>
      <c r="H625" s="218"/>
      <c r="I625" s="925" t="str">
        <f t="shared" si="36"/>
        <v>366001</v>
      </c>
      <c r="J625" s="266">
        <v>110001</v>
      </c>
      <c r="K625" s="267" t="s">
        <v>3525</v>
      </c>
      <c r="L625" s="267" t="s">
        <v>2841</v>
      </c>
      <c r="M625" s="268">
        <v>43538</v>
      </c>
      <c r="N625" s="930">
        <v>43830</v>
      </c>
      <c r="O625" s="537" t="s">
        <v>2829</v>
      </c>
      <c r="P625" s="223">
        <f t="shared" si="37"/>
        <v>640000</v>
      </c>
      <c r="Q625" s="224">
        <f t="shared" si="34"/>
        <v>9</v>
      </c>
      <c r="R625" s="538">
        <f t="shared" si="35"/>
        <v>53333.333333333336</v>
      </c>
      <c r="S625" s="218" t="s">
        <v>1923</v>
      </c>
      <c r="T625" s="914"/>
    </row>
    <row r="626" spans="1:20" s="916" customFormat="1" ht="16.5" hidden="1" customHeight="1" x14ac:dyDescent="0.25">
      <c r="A626" s="914"/>
      <c r="B626" s="835">
        <v>136</v>
      </c>
      <c r="C626" s="25" t="str">
        <f t="shared" si="33"/>
        <v>SSP-182-2016</v>
      </c>
      <c r="D626" s="34" t="s">
        <v>1932</v>
      </c>
      <c r="E626" s="34" t="s">
        <v>628</v>
      </c>
      <c r="F626" s="143" t="s">
        <v>1933</v>
      </c>
      <c r="G626" s="34" t="s">
        <v>321</v>
      </c>
      <c r="H626" s="34"/>
      <c r="I626" s="34"/>
      <c r="J626" s="34"/>
      <c r="K626" s="34"/>
      <c r="L626" s="34"/>
      <c r="M626" s="34" t="s">
        <v>14</v>
      </c>
      <c r="N626" s="816" t="s">
        <v>14</v>
      </c>
      <c r="O626" s="816"/>
      <c r="P626" s="816"/>
      <c r="Q626" s="31" t="e">
        <f t="shared" si="34"/>
        <v>#VALUE!</v>
      </c>
      <c r="R626" s="32" t="e">
        <f t="shared" si="35"/>
        <v>#VALUE!</v>
      </c>
      <c r="S626" s="34" t="s">
        <v>14</v>
      </c>
      <c r="T626" s="914"/>
    </row>
    <row r="627" spans="1:20" s="916" customFormat="1" ht="16.5" hidden="1" customHeight="1" x14ac:dyDescent="0.25">
      <c r="A627" s="914"/>
      <c r="B627" s="105">
        <v>137</v>
      </c>
      <c r="C627" s="216" t="str">
        <f t="shared" si="33"/>
        <v>OEP-146-2019</v>
      </c>
      <c r="D627" s="218" t="s">
        <v>1934</v>
      </c>
      <c r="E627" s="218" t="s">
        <v>1935</v>
      </c>
      <c r="F627" s="219" t="s">
        <v>1905</v>
      </c>
      <c r="G627" s="220">
        <v>240000</v>
      </c>
      <c r="H627" s="218"/>
      <c r="I627" s="925" t="str">
        <f t="shared" ref="I627:I676" si="38">MID(O627,1,6)</f>
        <v>366001</v>
      </c>
      <c r="J627" s="266">
        <v>110001</v>
      </c>
      <c r="K627" s="267" t="s">
        <v>3525</v>
      </c>
      <c r="L627" s="267" t="s">
        <v>2841</v>
      </c>
      <c r="M627" s="268">
        <v>43538</v>
      </c>
      <c r="N627" s="930">
        <v>43830</v>
      </c>
      <c r="O627" s="537" t="s">
        <v>2829</v>
      </c>
      <c r="P627" s="223">
        <f t="shared" ref="P627:P676" si="39">R627*12</f>
        <v>320000</v>
      </c>
      <c r="Q627" s="224">
        <f t="shared" si="34"/>
        <v>9</v>
      </c>
      <c r="R627" s="538">
        <f t="shared" si="35"/>
        <v>26666.666666666668</v>
      </c>
      <c r="S627" s="218" t="s">
        <v>1936</v>
      </c>
      <c r="T627" s="914"/>
    </row>
    <row r="628" spans="1:20" s="916" customFormat="1" ht="27.75" hidden="1" customHeight="1" x14ac:dyDescent="0.25">
      <c r="A628" s="914"/>
      <c r="B628" s="105">
        <v>138</v>
      </c>
      <c r="C628" s="216" t="str">
        <f t="shared" si="33"/>
        <v>OEP-147-2019</v>
      </c>
      <c r="D628" s="218" t="s">
        <v>1937</v>
      </c>
      <c r="E628" s="218" t="s">
        <v>1938</v>
      </c>
      <c r="F628" s="219" t="s">
        <v>1905</v>
      </c>
      <c r="G628" s="220">
        <v>516000</v>
      </c>
      <c r="H628" s="218"/>
      <c r="I628" s="925" t="str">
        <f t="shared" si="38"/>
        <v>366001</v>
      </c>
      <c r="J628" s="266">
        <v>110001</v>
      </c>
      <c r="K628" s="267" t="s">
        <v>3525</v>
      </c>
      <c r="L628" s="267" t="s">
        <v>2841</v>
      </c>
      <c r="M628" s="268">
        <v>43538</v>
      </c>
      <c r="N628" s="930">
        <v>43830</v>
      </c>
      <c r="O628" s="537" t="s">
        <v>2829</v>
      </c>
      <c r="P628" s="223">
        <f t="shared" si="39"/>
        <v>688000</v>
      </c>
      <c r="Q628" s="224">
        <f t="shared" si="34"/>
        <v>9</v>
      </c>
      <c r="R628" s="538">
        <f t="shared" si="35"/>
        <v>57333.333333333336</v>
      </c>
      <c r="S628" s="218" t="s">
        <v>1920</v>
      </c>
      <c r="T628" s="914"/>
    </row>
    <row r="629" spans="1:20" s="916" customFormat="1" ht="16.5" hidden="1" customHeight="1" x14ac:dyDescent="0.25">
      <c r="A629" s="914"/>
      <c r="B629" s="922">
        <v>139</v>
      </c>
      <c r="C629" s="216" t="str">
        <f t="shared" si="33"/>
        <v>OEP-148-2019</v>
      </c>
      <c r="D629" s="218" t="s">
        <v>1939</v>
      </c>
      <c r="E629" s="218" t="s">
        <v>1940</v>
      </c>
      <c r="F629" s="219" t="s">
        <v>1941</v>
      </c>
      <c r="G629" s="220">
        <v>1200000</v>
      </c>
      <c r="H629" s="218"/>
      <c r="I629" s="925" t="str">
        <f t="shared" si="38"/>
        <v>361001</v>
      </c>
      <c r="J629" s="266">
        <v>110001</v>
      </c>
      <c r="K629" s="267" t="s">
        <v>3525</v>
      </c>
      <c r="L629" s="267" t="s">
        <v>2841</v>
      </c>
      <c r="M629" s="268">
        <v>43538</v>
      </c>
      <c r="N629" s="930">
        <v>43830</v>
      </c>
      <c r="O629" s="537" t="s">
        <v>2543</v>
      </c>
      <c r="P629" s="223">
        <f t="shared" si="39"/>
        <v>1600000</v>
      </c>
      <c r="Q629" s="224">
        <f t="shared" si="34"/>
        <v>9</v>
      </c>
      <c r="R629" s="538">
        <f t="shared" si="35"/>
        <v>133333.33333333334</v>
      </c>
      <c r="S629" s="218" t="s">
        <v>1942</v>
      </c>
      <c r="T629" s="914"/>
    </row>
    <row r="630" spans="1:20" s="916" customFormat="1" ht="16.5" hidden="1" customHeight="1" x14ac:dyDescent="0.25">
      <c r="A630" s="914"/>
      <c r="B630" s="105">
        <v>140</v>
      </c>
      <c r="C630" s="216" t="str">
        <f t="shared" si="33"/>
        <v>OEP-149-2019</v>
      </c>
      <c r="D630" s="218" t="s">
        <v>1943</v>
      </c>
      <c r="E630" s="218" t="s">
        <v>1944</v>
      </c>
      <c r="F630" s="219" t="s">
        <v>1945</v>
      </c>
      <c r="G630" s="220">
        <v>396000</v>
      </c>
      <c r="H630" s="218"/>
      <c r="I630" s="925" t="str">
        <f t="shared" si="38"/>
        <v>366001</v>
      </c>
      <c r="J630" s="266">
        <v>110001</v>
      </c>
      <c r="K630" s="267" t="s">
        <v>3525</v>
      </c>
      <c r="L630" s="267" t="s">
        <v>2841</v>
      </c>
      <c r="M630" s="268">
        <v>43538</v>
      </c>
      <c r="N630" s="930">
        <v>43830</v>
      </c>
      <c r="O630" s="537" t="s">
        <v>2829</v>
      </c>
      <c r="P630" s="223">
        <f t="shared" si="39"/>
        <v>528000</v>
      </c>
      <c r="Q630" s="224">
        <f t="shared" si="34"/>
        <v>9</v>
      </c>
      <c r="R630" s="538">
        <f t="shared" si="35"/>
        <v>44000</v>
      </c>
      <c r="S630" s="218" t="s">
        <v>1946</v>
      </c>
      <c r="T630" s="914"/>
    </row>
    <row r="631" spans="1:20" s="916" customFormat="1" ht="16.5" hidden="1" customHeight="1" x14ac:dyDescent="0.25">
      <c r="A631" s="914"/>
      <c r="B631" s="922">
        <v>141</v>
      </c>
      <c r="C631" s="216" t="str">
        <f t="shared" si="33"/>
        <v>OEP-150-2019</v>
      </c>
      <c r="D631" s="218" t="s">
        <v>1947</v>
      </c>
      <c r="E631" s="218" t="s">
        <v>1948</v>
      </c>
      <c r="F631" s="219" t="s">
        <v>1949</v>
      </c>
      <c r="G631" s="220">
        <v>2000000</v>
      </c>
      <c r="H631" s="218"/>
      <c r="I631" s="925" t="str">
        <f t="shared" si="38"/>
        <v>361001</v>
      </c>
      <c r="J631" s="266">
        <v>110001</v>
      </c>
      <c r="K631" s="267" t="s">
        <v>3525</v>
      </c>
      <c r="L631" s="267" t="s">
        <v>2841</v>
      </c>
      <c r="M631" s="268">
        <v>43538</v>
      </c>
      <c r="N631" s="930">
        <v>43830</v>
      </c>
      <c r="O631" s="537" t="s">
        <v>2543</v>
      </c>
      <c r="P631" s="223">
        <f t="shared" si="39"/>
        <v>2666666.6666666665</v>
      </c>
      <c r="Q631" s="224">
        <f t="shared" si="34"/>
        <v>9</v>
      </c>
      <c r="R631" s="538">
        <f t="shared" si="35"/>
        <v>222222.22222222222</v>
      </c>
      <c r="S631" s="218" t="s">
        <v>1902</v>
      </c>
      <c r="T631" s="914"/>
    </row>
    <row r="632" spans="1:20" s="916" customFormat="1" ht="16.5" hidden="1" customHeight="1" x14ac:dyDescent="0.25">
      <c r="A632" s="914"/>
      <c r="B632" s="105">
        <v>142</v>
      </c>
      <c r="C632" s="216" t="str">
        <f t="shared" si="33"/>
        <v>OEP-151-2019</v>
      </c>
      <c r="D632" s="218" t="s">
        <v>1950</v>
      </c>
      <c r="E632" s="218" t="s">
        <v>1951</v>
      </c>
      <c r="F632" s="219" t="s">
        <v>1949</v>
      </c>
      <c r="G632" s="220">
        <v>1000000</v>
      </c>
      <c r="H632" s="218"/>
      <c r="I632" s="925" t="str">
        <f t="shared" si="38"/>
        <v>361001</v>
      </c>
      <c r="J632" s="266">
        <v>110001</v>
      </c>
      <c r="K632" s="267" t="s">
        <v>3525</v>
      </c>
      <c r="L632" s="267" t="s">
        <v>2841</v>
      </c>
      <c r="M632" s="268">
        <v>43538</v>
      </c>
      <c r="N632" s="930">
        <v>43830</v>
      </c>
      <c r="O632" s="537" t="s">
        <v>2543</v>
      </c>
      <c r="P632" s="223">
        <f t="shared" si="39"/>
        <v>1333333.3333333333</v>
      </c>
      <c r="Q632" s="224">
        <f t="shared" si="34"/>
        <v>9</v>
      </c>
      <c r="R632" s="538">
        <f t="shared" si="35"/>
        <v>111111.11111111111</v>
      </c>
      <c r="S632" s="218" t="s">
        <v>1952</v>
      </c>
      <c r="T632" s="914"/>
    </row>
    <row r="633" spans="1:20" s="916" customFormat="1" ht="18" hidden="1" customHeight="1" x14ac:dyDescent="0.25">
      <c r="A633" s="914"/>
      <c r="B633" s="922">
        <v>143</v>
      </c>
      <c r="C633" s="216" t="str">
        <f t="shared" si="33"/>
        <v>OEP-152-2019</v>
      </c>
      <c r="D633" s="218" t="s">
        <v>1953</v>
      </c>
      <c r="E633" s="218" t="s">
        <v>1954</v>
      </c>
      <c r="F633" s="219" t="s">
        <v>1905</v>
      </c>
      <c r="G633" s="220">
        <v>420000</v>
      </c>
      <c r="H633" s="218"/>
      <c r="I633" s="925" t="str">
        <f t="shared" si="38"/>
        <v>366001</v>
      </c>
      <c r="J633" s="266">
        <v>110001</v>
      </c>
      <c r="K633" s="267" t="s">
        <v>3525</v>
      </c>
      <c r="L633" s="267" t="s">
        <v>2841</v>
      </c>
      <c r="M633" s="268">
        <v>43538</v>
      </c>
      <c r="N633" s="930">
        <v>43830</v>
      </c>
      <c r="O633" s="537" t="s">
        <v>2829</v>
      </c>
      <c r="P633" s="223">
        <f t="shared" si="39"/>
        <v>560000</v>
      </c>
      <c r="Q633" s="224">
        <f t="shared" si="34"/>
        <v>9</v>
      </c>
      <c r="R633" s="538">
        <f t="shared" si="35"/>
        <v>46666.666666666664</v>
      </c>
      <c r="S633" s="218" t="s">
        <v>1926</v>
      </c>
      <c r="T633" s="914"/>
    </row>
    <row r="634" spans="1:20" s="916" customFormat="1" ht="17.25" hidden="1" customHeight="1" x14ac:dyDescent="0.25">
      <c r="A634" s="914"/>
      <c r="B634" s="105">
        <v>144</v>
      </c>
      <c r="C634" s="216" t="str">
        <f t="shared" si="33"/>
        <v>OEP-153-2019</v>
      </c>
      <c r="D634" s="218" t="s">
        <v>1955</v>
      </c>
      <c r="E634" s="218" t="s">
        <v>1956</v>
      </c>
      <c r="F634" s="219" t="s">
        <v>1916</v>
      </c>
      <c r="G634" s="220">
        <v>300000</v>
      </c>
      <c r="H634" s="218"/>
      <c r="I634" s="925" t="str">
        <f t="shared" si="38"/>
        <v>361001</v>
      </c>
      <c r="J634" s="266">
        <v>110001</v>
      </c>
      <c r="K634" s="267" t="s">
        <v>3525</v>
      </c>
      <c r="L634" s="267" t="s">
        <v>2841</v>
      </c>
      <c r="M634" s="268">
        <v>43538</v>
      </c>
      <c r="N634" s="930">
        <v>43830</v>
      </c>
      <c r="O634" s="537" t="s">
        <v>2543</v>
      </c>
      <c r="P634" s="223">
        <f t="shared" si="39"/>
        <v>400000</v>
      </c>
      <c r="Q634" s="224">
        <f t="shared" si="34"/>
        <v>9</v>
      </c>
      <c r="R634" s="538">
        <f t="shared" si="35"/>
        <v>33333.333333333336</v>
      </c>
      <c r="S634" s="218" t="s">
        <v>1913</v>
      </c>
      <c r="T634" s="914"/>
    </row>
    <row r="635" spans="1:20" s="916" customFormat="1" ht="17.25" hidden="1" customHeight="1" x14ac:dyDescent="0.25">
      <c r="A635" s="914"/>
      <c r="B635" s="105">
        <v>145</v>
      </c>
      <c r="C635" s="216" t="str">
        <f t="shared" si="33"/>
        <v>OEP-154-2019</v>
      </c>
      <c r="D635" s="218" t="s">
        <v>1957</v>
      </c>
      <c r="E635" s="218" t="s">
        <v>1958</v>
      </c>
      <c r="F635" s="219" t="s">
        <v>1916</v>
      </c>
      <c r="G635" s="220">
        <v>584640</v>
      </c>
      <c r="H635" s="218"/>
      <c r="I635" s="925" t="str">
        <f t="shared" si="38"/>
        <v>361001</v>
      </c>
      <c r="J635" s="266">
        <v>110001</v>
      </c>
      <c r="K635" s="267" t="s">
        <v>3525</v>
      </c>
      <c r="L635" s="267" t="s">
        <v>2841</v>
      </c>
      <c r="M635" s="268">
        <v>43538</v>
      </c>
      <c r="N635" s="930">
        <v>43830</v>
      </c>
      <c r="O635" s="537" t="s">
        <v>2543</v>
      </c>
      <c r="P635" s="223">
        <f t="shared" si="39"/>
        <v>779520</v>
      </c>
      <c r="Q635" s="224">
        <f t="shared" si="34"/>
        <v>9</v>
      </c>
      <c r="R635" s="538">
        <f t="shared" si="35"/>
        <v>64960</v>
      </c>
      <c r="S635" s="218" t="s">
        <v>1959</v>
      </c>
      <c r="T635" s="914"/>
    </row>
    <row r="636" spans="1:20" s="916" customFormat="1" ht="17.25" hidden="1" customHeight="1" x14ac:dyDescent="0.25">
      <c r="A636" s="914"/>
      <c r="B636" s="922">
        <v>146</v>
      </c>
      <c r="C636" s="216" t="str">
        <f t="shared" si="33"/>
        <v>OEP-155-2019</v>
      </c>
      <c r="D636" s="218" t="s">
        <v>1960</v>
      </c>
      <c r="E636" s="218" t="s">
        <v>1961</v>
      </c>
      <c r="F636" s="219" t="s">
        <v>1962</v>
      </c>
      <c r="G636" s="220">
        <v>3500000</v>
      </c>
      <c r="H636" s="218"/>
      <c r="I636" s="925" t="str">
        <f t="shared" si="38"/>
        <v>361001</v>
      </c>
      <c r="J636" s="266">
        <v>110001</v>
      </c>
      <c r="K636" s="267" t="s">
        <v>3525</v>
      </c>
      <c r="L636" s="267" t="s">
        <v>2841</v>
      </c>
      <c r="M636" s="268">
        <v>43538</v>
      </c>
      <c r="N636" s="930">
        <v>43830</v>
      </c>
      <c r="O636" s="537" t="s">
        <v>2543</v>
      </c>
      <c r="P636" s="223">
        <f t="shared" si="39"/>
        <v>4666666.666666666</v>
      </c>
      <c r="Q636" s="224">
        <f t="shared" si="34"/>
        <v>9</v>
      </c>
      <c r="R636" s="538">
        <f t="shared" si="35"/>
        <v>388888.88888888888</v>
      </c>
      <c r="S636" s="218" t="s">
        <v>1963</v>
      </c>
      <c r="T636" s="914"/>
    </row>
    <row r="637" spans="1:20" s="916" customFormat="1" ht="17.25" hidden="1" customHeight="1" x14ac:dyDescent="0.25">
      <c r="A637" s="914"/>
      <c r="B637" s="105">
        <v>147</v>
      </c>
      <c r="C637" s="216" t="str">
        <f t="shared" si="33"/>
        <v>OEP-156-2019</v>
      </c>
      <c r="D637" s="218" t="s">
        <v>1964</v>
      </c>
      <c r="E637" s="218" t="s">
        <v>1965</v>
      </c>
      <c r="F637" s="219" t="s">
        <v>1966</v>
      </c>
      <c r="G637" s="220">
        <v>800000</v>
      </c>
      <c r="H637" s="218"/>
      <c r="I637" s="925" t="str">
        <f t="shared" si="38"/>
        <v>361001</v>
      </c>
      <c r="J637" s="266">
        <v>110001</v>
      </c>
      <c r="K637" s="267" t="s">
        <v>3525</v>
      </c>
      <c r="L637" s="267" t="s">
        <v>2841</v>
      </c>
      <c r="M637" s="268">
        <v>43538</v>
      </c>
      <c r="N637" s="930">
        <v>43830</v>
      </c>
      <c r="O637" s="537" t="s">
        <v>2543</v>
      </c>
      <c r="P637" s="223">
        <f t="shared" si="39"/>
        <v>1066666.6666666667</v>
      </c>
      <c r="Q637" s="224">
        <f t="shared" si="34"/>
        <v>9</v>
      </c>
      <c r="R637" s="538">
        <f t="shared" si="35"/>
        <v>88888.888888888891</v>
      </c>
      <c r="S637" s="218" t="s">
        <v>1967</v>
      </c>
      <c r="T637" s="914"/>
    </row>
    <row r="638" spans="1:20" s="916" customFormat="1" ht="77.25" hidden="1" customHeight="1" x14ac:dyDescent="0.25">
      <c r="A638" s="914"/>
      <c r="B638" s="922">
        <v>148</v>
      </c>
      <c r="C638" s="216" t="str">
        <f t="shared" si="33"/>
        <v>OEP-157-2019</v>
      </c>
      <c r="D638" s="218" t="s">
        <v>1968</v>
      </c>
      <c r="E638" s="218" t="s">
        <v>1969</v>
      </c>
      <c r="F638" s="219" t="s">
        <v>1970</v>
      </c>
      <c r="G638" s="220">
        <v>350400</v>
      </c>
      <c r="H638" s="218"/>
      <c r="I638" s="925" t="str">
        <f t="shared" si="38"/>
        <v>399001</v>
      </c>
      <c r="J638" s="266">
        <v>110001</v>
      </c>
      <c r="K638" s="267" t="s">
        <v>3525</v>
      </c>
      <c r="L638" s="267" t="s">
        <v>2777</v>
      </c>
      <c r="M638" s="268">
        <v>43525</v>
      </c>
      <c r="N638" s="930">
        <v>43890</v>
      </c>
      <c r="O638" s="929" t="s">
        <v>2776</v>
      </c>
      <c r="P638" s="223">
        <f t="shared" si="39"/>
        <v>350400</v>
      </c>
      <c r="Q638" s="224">
        <f t="shared" si="34"/>
        <v>11</v>
      </c>
      <c r="R638" s="224">
        <v>29200</v>
      </c>
      <c r="S638" s="218" t="s">
        <v>1971</v>
      </c>
      <c r="T638" s="914"/>
    </row>
    <row r="639" spans="1:20" s="877" customFormat="1" ht="40.5" hidden="1" customHeight="1" x14ac:dyDescent="0.25">
      <c r="A639" s="873"/>
      <c r="B639" s="105">
        <v>149</v>
      </c>
      <c r="C639" s="216" t="str">
        <f t="shared" si="33"/>
        <v>OEP-158-2019</v>
      </c>
      <c r="D639" s="218" t="s">
        <v>1972</v>
      </c>
      <c r="E639" s="218" t="s">
        <v>1973</v>
      </c>
      <c r="F639" s="219" t="s">
        <v>1949</v>
      </c>
      <c r="G639" s="220">
        <v>2000000</v>
      </c>
      <c r="H639" s="218"/>
      <c r="I639" s="925" t="str">
        <f t="shared" si="38"/>
        <v>361001</v>
      </c>
      <c r="J639" s="266">
        <v>110001</v>
      </c>
      <c r="K639" s="267" t="s">
        <v>3525</v>
      </c>
      <c r="L639" s="267" t="s">
        <v>2841</v>
      </c>
      <c r="M639" s="268">
        <v>43538</v>
      </c>
      <c r="N639" s="930">
        <v>43830</v>
      </c>
      <c r="O639" s="537" t="s">
        <v>2543</v>
      </c>
      <c r="P639" s="223">
        <f t="shared" si="39"/>
        <v>2666666.6666666665</v>
      </c>
      <c r="Q639" s="224">
        <f t="shared" si="34"/>
        <v>9</v>
      </c>
      <c r="R639" s="538">
        <f t="shared" si="35"/>
        <v>222222.22222222222</v>
      </c>
      <c r="S639" s="218" t="s">
        <v>1902</v>
      </c>
      <c r="T639" s="873"/>
    </row>
    <row r="640" spans="1:20" s="916" customFormat="1" ht="17.25" hidden="1" customHeight="1" x14ac:dyDescent="0.25">
      <c r="A640" s="914"/>
      <c r="B640" s="922">
        <v>150</v>
      </c>
      <c r="C640" s="216" t="str">
        <f t="shared" si="33"/>
        <v>OEP-159-2019</v>
      </c>
      <c r="D640" s="218" t="s">
        <v>1974</v>
      </c>
      <c r="E640" s="218" t="s">
        <v>1975</v>
      </c>
      <c r="F640" s="219" t="s">
        <v>1976</v>
      </c>
      <c r="G640" s="220">
        <v>2500000</v>
      </c>
      <c r="H640" s="218"/>
      <c r="I640" s="925" t="str">
        <f t="shared" si="38"/>
        <v>361001</v>
      </c>
      <c r="J640" s="266">
        <v>110001</v>
      </c>
      <c r="K640" s="267" t="s">
        <v>3525</v>
      </c>
      <c r="L640" s="267" t="s">
        <v>2841</v>
      </c>
      <c r="M640" s="268">
        <v>43538</v>
      </c>
      <c r="N640" s="930">
        <v>43830</v>
      </c>
      <c r="O640" s="537" t="s">
        <v>2543</v>
      </c>
      <c r="P640" s="223">
        <f t="shared" si="39"/>
        <v>3333333.333333333</v>
      </c>
      <c r="Q640" s="224">
        <f t="shared" si="34"/>
        <v>9</v>
      </c>
      <c r="R640" s="538">
        <f t="shared" si="35"/>
        <v>277777.77777777775</v>
      </c>
      <c r="S640" s="218" t="s">
        <v>1977</v>
      </c>
      <c r="T640" s="914"/>
    </row>
    <row r="641" spans="1:20" s="916" customFormat="1" ht="77.25" hidden="1" customHeight="1" x14ac:dyDescent="0.25">
      <c r="A641" s="914"/>
      <c r="B641" s="105">
        <v>151</v>
      </c>
      <c r="C641" s="216" t="str">
        <f t="shared" si="33"/>
        <v>OEP-160-2019</v>
      </c>
      <c r="D641" s="218" t="s">
        <v>1978</v>
      </c>
      <c r="E641" s="218" t="s">
        <v>1979</v>
      </c>
      <c r="F641" s="219" t="s">
        <v>1916</v>
      </c>
      <c r="G641" s="220">
        <v>516000</v>
      </c>
      <c r="H641" s="218"/>
      <c r="I641" s="925" t="str">
        <f t="shared" si="38"/>
        <v>361001</v>
      </c>
      <c r="J641" s="266">
        <v>110001</v>
      </c>
      <c r="K641" s="267" t="s">
        <v>3525</v>
      </c>
      <c r="L641" s="267" t="s">
        <v>2841</v>
      </c>
      <c r="M641" s="268">
        <v>43538</v>
      </c>
      <c r="N641" s="930">
        <v>43830</v>
      </c>
      <c r="O641" s="537" t="s">
        <v>2543</v>
      </c>
      <c r="P641" s="223">
        <f t="shared" si="39"/>
        <v>688000</v>
      </c>
      <c r="Q641" s="224">
        <f t="shared" si="34"/>
        <v>9</v>
      </c>
      <c r="R641" s="538">
        <f t="shared" si="35"/>
        <v>57333.333333333336</v>
      </c>
      <c r="S641" s="218" t="s">
        <v>1920</v>
      </c>
      <c r="T641" s="914"/>
    </row>
    <row r="642" spans="1:20" s="916" customFormat="1" ht="27" hidden="1" customHeight="1" x14ac:dyDescent="0.25">
      <c r="A642" s="914"/>
      <c r="B642" s="105">
        <v>152</v>
      </c>
      <c r="C642" s="216" t="str">
        <f t="shared" si="33"/>
        <v>TES-190-2019</v>
      </c>
      <c r="D642" s="218" t="s">
        <v>1980</v>
      </c>
      <c r="E642" s="218" t="s">
        <v>1981</v>
      </c>
      <c r="F642" s="219" t="s">
        <v>1982</v>
      </c>
      <c r="G642" s="220">
        <v>356487.44</v>
      </c>
      <c r="H642" s="218"/>
      <c r="I642" s="925" t="str">
        <f t="shared" si="38"/>
        <v>322001</v>
      </c>
      <c r="J642" s="266">
        <v>150001</v>
      </c>
      <c r="K642" s="267" t="s">
        <v>3524</v>
      </c>
      <c r="L642" s="267" t="s">
        <v>2838</v>
      </c>
      <c r="M642" s="268">
        <v>43556</v>
      </c>
      <c r="N642" s="268">
        <v>43921</v>
      </c>
      <c r="O642" s="218" t="s">
        <v>2774</v>
      </c>
      <c r="P642" s="223">
        <f>R642*12</f>
        <v>356487.48</v>
      </c>
      <c r="Q642" s="224">
        <f t="shared" si="34"/>
        <v>11</v>
      </c>
      <c r="R642" s="224">
        <v>29707.29</v>
      </c>
      <c r="S642" s="218" t="s">
        <v>1983</v>
      </c>
      <c r="T642" s="914"/>
    </row>
    <row r="643" spans="1:20" s="916" customFormat="1" ht="17.25" hidden="1" customHeight="1" x14ac:dyDescent="0.25">
      <c r="A643" s="914"/>
      <c r="B643" s="883">
        <v>153</v>
      </c>
      <c r="C643" s="83" t="str">
        <f t="shared" si="33"/>
        <v>TES-191-2019</v>
      </c>
      <c r="D643" s="59" t="s">
        <v>1984</v>
      </c>
      <c r="E643" s="59" t="s">
        <v>1985</v>
      </c>
      <c r="F643" s="885" t="s">
        <v>1986</v>
      </c>
      <c r="G643" s="4">
        <v>1254540</v>
      </c>
      <c r="H643" s="59"/>
      <c r="I643" s="618" t="str">
        <f t="shared" si="38"/>
        <v>331002</v>
      </c>
      <c r="J643" s="66">
        <v>110001</v>
      </c>
      <c r="K643" s="58" t="s">
        <v>3525</v>
      </c>
      <c r="L643" s="573" t="s">
        <v>2853</v>
      </c>
      <c r="M643" s="3">
        <v>43550</v>
      </c>
      <c r="N643" s="881" t="s">
        <v>1988</v>
      </c>
      <c r="O643" s="876" t="s">
        <v>2806</v>
      </c>
      <c r="P643" s="71">
        <f>R643*5</f>
        <v>1254540</v>
      </c>
      <c r="Q643" s="86">
        <v>5</v>
      </c>
      <c r="R643" s="86">
        <v>250908</v>
      </c>
      <c r="S643" s="59" t="s">
        <v>1987</v>
      </c>
      <c r="T643" s="914"/>
    </row>
    <row r="644" spans="1:20" s="916" customFormat="1" ht="32.25" hidden="1" customHeight="1" x14ac:dyDescent="0.25">
      <c r="A644" s="914"/>
      <c r="B644" s="105">
        <v>154</v>
      </c>
      <c r="C644" s="216" t="str">
        <f t="shared" si="33"/>
        <v>TES-192-2019</v>
      </c>
      <c r="D644" s="218" t="s">
        <v>1989</v>
      </c>
      <c r="E644" s="218" t="s">
        <v>558</v>
      </c>
      <c r="F644" s="219" t="s">
        <v>1990</v>
      </c>
      <c r="G644" s="220">
        <v>1512908.01</v>
      </c>
      <c r="H644" s="218"/>
      <c r="I644" s="925" t="str">
        <f t="shared" si="38"/>
        <v>322001</v>
      </c>
      <c r="J644" s="266">
        <v>150001</v>
      </c>
      <c r="K644" s="267" t="s">
        <v>3524</v>
      </c>
      <c r="L644" s="267" t="s">
        <v>2838</v>
      </c>
      <c r="M644" s="268">
        <v>43556</v>
      </c>
      <c r="N644" s="268">
        <v>43921</v>
      </c>
      <c r="O644" s="218" t="s">
        <v>2778</v>
      </c>
      <c r="P644" s="223">
        <f t="shared" si="39"/>
        <v>1512908.04</v>
      </c>
      <c r="Q644" s="224">
        <f t="shared" si="34"/>
        <v>11</v>
      </c>
      <c r="R644" s="224">
        <v>126075.67</v>
      </c>
      <c r="S644" s="218" t="s">
        <v>1991</v>
      </c>
      <c r="T644" s="914"/>
    </row>
    <row r="645" spans="1:20" s="916" customFormat="1" ht="20.25" hidden="1" customHeight="1" x14ac:dyDescent="0.25">
      <c r="A645" s="914"/>
      <c r="B645" s="922">
        <v>155</v>
      </c>
      <c r="C645" s="216" t="str">
        <f t="shared" si="33"/>
        <v>OEP-161-2019</v>
      </c>
      <c r="D645" s="218" t="s">
        <v>1992</v>
      </c>
      <c r="E645" s="218" t="s">
        <v>1993</v>
      </c>
      <c r="F645" s="219" t="s">
        <v>1994</v>
      </c>
      <c r="G645" s="220">
        <v>250000</v>
      </c>
      <c r="H645" s="218"/>
      <c r="I645" s="925" t="str">
        <f t="shared" si="38"/>
        <v>361001</v>
      </c>
      <c r="J645" s="266">
        <v>110001</v>
      </c>
      <c r="K645" s="267" t="s">
        <v>3525</v>
      </c>
      <c r="L645" s="267" t="s">
        <v>2841</v>
      </c>
      <c r="M645" s="268">
        <v>43538</v>
      </c>
      <c r="N645" s="930">
        <v>43830</v>
      </c>
      <c r="O645" s="537" t="s">
        <v>2543</v>
      </c>
      <c r="P645" s="223">
        <f t="shared" si="39"/>
        <v>333333.33333333331</v>
      </c>
      <c r="Q645" s="224">
        <f t="shared" si="34"/>
        <v>9</v>
      </c>
      <c r="R645" s="538">
        <f t="shared" si="35"/>
        <v>27777.777777777777</v>
      </c>
      <c r="S645" s="218" t="s">
        <v>1995</v>
      </c>
      <c r="T645" s="914"/>
    </row>
    <row r="646" spans="1:20" s="916" customFormat="1" ht="20.25" hidden="1" customHeight="1" x14ac:dyDescent="0.25">
      <c r="A646" s="914"/>
      <c r="B646" s="105">
        <v>156</v>
      </c>
      <c r="C646" s="216" t="str">
        <f t="shared" si="33"/>
        <v>OEP-162-2019</v>
      </c>
      <c r="D646" s="218" t="s">
        <v>1996</v>
      </c>
      <c r="E646" s="929" t="s">
        <v>1997</v>
      </c>
      <c r="F646" s="219" t="s">
        <v>1998</v>
      </c>
      <c r="G646" s="220">
        <v>417600</v>
      </c>
      <c r="H646" s="218"/>
      <c r="I646" s="925" t="str">
        <f t="shared" si="38"/>
        <v>366001</v>
      </c>
      <c r="J646" s="266">
        <v>110001</v>
      </c>
      <c r="K646" s="267" t="s">
        <v>3525</v>
      </c>
      <c r="L646" s="267" t="s">
        <v>2841</v>
      </c>
      <c r="M646" s="268">
        <v>43538</v>
      </c>
      <c r="N646" s="930">
        <v>43830</v>
      </c>
      <c r="O646" s="537" t="s">
        <v>2829</v>
      </c>
      <c r="P646" s="223">
        <f t="shared" si="39"/>
        <v>556800</v>
      </c>
      <c r="Q646" s="224">
        <f t="shared" si="34"/>
        <v>9</v>
      </c>
      <c r="R646" s="538">
        <f t="shared" si="35"/>
        <v>46400</v>
      </c>
      <c r="S646" s="218" t="s">
        <v>1999</v>
      </c>
      <c r="T646" s="914"/>
    </row>
    <row r="647" spans="1:20" s="916" customFormat="1" ht="20.25" hidden="1" customHeight="1" x14ac:dyDescent="0.25">
      <c r="A647" s="914"/>
      <c r="B647" s="922">
        <v>157</v>
      </c>
      <c r="C647" s="216" t="str">
        <f t="shared" si="33"/>
        <v>OEP-163-2019</v>
      </c>
      <c r="D647" s="218" t="s">
        <v>2000</v>
      </c>
      <c r="E647" s="218" t="s">
        <v>2001</v>
      </c>
      <c r="F647" s="219" t="s">
        <v>2002</v>
      </c>
      <c r="G647" s="220">
        <v>1300000</v>
      </c>
      <c r="H647" s="218"/>
      <c r="I647" s="925" t="str">
        <f t="shared" si="38"/>
        <v>361001</v>
      </c>
      <c r="J647" s="266">
        <v>110001</v>
      </c>
      <c r="K647" s="267" t="s">
        <v>3525</v>
      </c>
      <c r="L647" s="267" t="s">
        <v>2841</v>
      </c>
      <c r="M647" s="268">
        <v>43538</v>
      </c>
      <c r="N647" s="930">
        <v>43830</v>
      </c>
      <c r="O647" s="537" t="s">
        <v>2543</v>
      </c>
      <c r="P647" s="223">
        <f t="shared" si="39"/>
        <v>1733333.3333333333</v>
      </c>
      <c r="Q647" s="224">
        <f t="shared" si="34"/>
        <v>9</v>
      </c>
      <c r="R647" s="538">
        <f t="shared" si="35"/>
        <v>144444.44444444444</v>
      </c>
      <c r="S647" s="218" t="s">
        <v>2003</v>
      </c>
      <c r="T647" s="914"/>
    </row>
    <row r="648" spans="1:20" s="916" customFormat="1" ht="20.25" hidden="1" customHeight="1" x14ac:dyDescent="0.25">
      <c r="A648" s="914"/>
      <c r="B648" s="105">
        <v>158</v>
      </c>
      <c r="C648" s="216" t="str">
        <f t="shared" si="33"/>
        <v>OEP—164-2019</v>
      </c>
      <c r="D648" s="218" t="s">
        <v>2004</v>
      </c>
      <c r="E648" s="218" t="s">
        <v>2005</v>
      </c>
      <c r="F648" s="219" t="s">
        <v>2006</v>
      </c>
      <c r="G648" s="220">
        <v>278400</v>
      </c>
      <c r="H648" s="218"/>
      <c r="I648" s="925" t="str">
        <f t="shared" si="38"/>
        <v>361001</v>
      </c>
      <c r="J648" s="266">
        <v>110001</v>
      </c>
      <c r="K648" s="267" t="s">
        <v>3525</v>
      </c>
      <c r="L648" s="267" t="s">
        <v>2841</v>
      </c>
      <c r="M648" s="268">
        <v>43538</v>
      </c>
      <c r="N648" s="930">
        <v>43830</v>
      </c>
      <c r="O648" s="537" t="s">
        <v>2543</v>
      </c>
      <c r="P648" s="223">
        <f t="shared" si="39"/>
        <v>371200</v>
      </c>
      <c r="Q648" s="224">
        <f t="shared" si="34"/>
        <v>9</v>
      </c>
      <c r="R648" s="538">
        <f t="shared" si="35"/>
        <v>30933.333333333332</v>
      </c>
      <c r="S648" s="218" t="s">
        <v>1910</v>
      </c>
      <c r="T648" s="914"/>
    </row>
    <row r="649" spans="1:20" s="916" customFormat="1" ht="20.25" hidden="1" customHeight="1" x14ac:dyDescent="0.25">
      <c r="A649" s="914"/>
      <c r="B649" s="105">
        <v>159</v>
      </c>
      <c r="C649" s="216" t="str">
        <f t="shared" si="33"/>
        <v>OEP-165-2019</v>
      </c>
      <c r="D649" s="218" t="s">
        <v>2007</v>
      </c>
      <c r="E649" s="218" t="s">
        <v>359</v>
      </c>
      <c r="F649" s="219" t="s">
        <v>2008</v>
      </c>
      <c r="G649" s="220">
        <v>9000000</v>
      </c>
      <c r="H649" s="218"/>
      <c r="I649" s="925" t="str">
        <f t="shared" si="38"/>
        <v>363001</v>
      </c>
      <c r="J649" s="266">
        <v>110001</v>
      </c>
      <c r="K649" s="267" t="s">
        <v>3525</v>
      </c>
      <c r="L649" s="267" t="s">
        <v>2841</v>
      </c>
      <c r="M649" s="268">
        <v>43538</v>
      </c>
      <c r="N649" s="930">
        <v>43830</v>
      </c>
      <c r="O649" s="537" t="s">
        <v>2830</v>
      </c>
      <c r="P649" s="223">
        <f t="shared" si="39"/>
        <v>12000000</v>
      </c>
      <c r="Q649" s="224">
        <f t="shared" si="34"/>
        <v>9</v>
      </c>
      <c r="R649" s="538">
        <f t="shared" si="35"/>
        <v>1000000</v>
      </c>
      <c r="S649" s="218" t="s">
        <v>2009</v>
      </c>
      <c r="T649" s="914"/>
    </row>
    <row r="650" spans="1:20" s="916" customFormat="1" ht="13.5" hidden="1" customHeight="1" x14ac:dyDescent="0.25">
      <c r="A650" s="914"/>
      <c r="B650" s="922">
        <v>160</v>
      </c>
      <c r="C650" s="216" t="str">
        <f t="shared" si="33"/>
        <v>OEP-166-2019</v>
      </c>
      <c r="D650" s="218" t="s">
        <v>2010</v>
      </c>
      <c r="E650" s="218" t="s">
        <v>2011</v>
      </c>
      <c r="F650" s="219" t="s">
        <v>2012</v>
      </c>
      <c r="G650" s="220">
        <v>480000</v>
      </c>
      <c r="H650" s="218"/>
      <c r="I650" s="925" t="str">
        <f t="shared" si="38"/>
        <v>361001</v>
      </c>
      <c r="J650" s="266">
        <v>110001</v>
      </c>
      <c r="K650" s="267" t="s">
        <v>3525</v>
      </c>
      <c r="L650" s="267" t="s">
        <v>2841</v>
      </c>
      <c r="M650" s="268">
        <v>43538</v>
      </c>
      <c r="N650" s="930">
        <v>43830</v>
      </c>
      <c r="O650" s="537" t="s">
        <v>2543</v>
      </c>
      <c r="P650" s="223">
        <f t="shared" si="39"/>
        <v>640000</v>
      </c>
      <c r="Q650" s="224">
        <f t="shared" si="34"/>
        <v>9</v>
      </c>
      <c r="R650" s="538">
        <f t="shared" si="35"/>
        <v>53333.333333333336</v>
      </c>
      <c r="S650" s="218" t="s">
        <v>1923</v>
      </c>
      <c r="T650" s="914"/>
    </row>
    <row r="651" spans="1:20" s="916" customFormat="1" ht="13.5" hidden="1" customHeight="1" x14ac:dyDescent="0.25">
      <c r="A651" s="914"/>
      <c r="B651" s="105">
        <v>161</v>
      </c>
      <c r="C651" s="216" t="str">
        <f t="shared" si="33"/>
        <v>OEP-167-2019</v>
      </c>
      <c r="D651" s="218" t="s">
        <v>2013</v>
      </c>
      <c r="E651" s="218" t="s">
        <v>2014</v>
      </c>
      <c r="F651" s="219" t="s">
        <v>1998</v>
      </c>
      <c r="G651" s="220">
        <v>300000</v>
      </c>
      <c r="H651" s="218"/>
      <c r="I651" s="925" t="str">
        <f t="shared" si="38"/>
        <v>366001</v>
      </c>
      <c r="J651" s="266">
        <v>110001</v>
      </c>
      <c r="K651" s="267" t="s">
        <v>3525</v>
      </c>
      <c r="L651" s="267" t="s">
        <v>2841</v>
      </c>
      <c r="M651" s="268">
        <v>43538</v>
      </c>
      <c r="N651" s="930">
        <v>43830</v>
      </c>
      <c r="O651" s="537" t="s">
        <v>2829</v>
      </c>
      <c r="P651" s="223">
        <f t="shared" si="39"/>
        <v>400000</v>
      </c>
      <c r="Q651" s="224">
        <f t="shared" si="34"/>
        <v>9</v>
      </c>
      <c r="R651" s="538">
        <f t="shared" si="35"/>
        <v>33333.333333333336</v>
      </c>
      <c r="S651" s="218" t="s">
        <v>1913</v>
      </c>
      <c r="T651" s="914"/>
    </row>
    <row r="652" spans="1:20" s="916" customFormat="1" ht="13.5" hidden="1" customHeight="1" x14ac:dyDescent="0.25">
      <c r="A652" s="914"/>
      <c r="B652" s="922">
        <v>162</v>
      </c>
      <c r="C652" s="216" t="str">
        <f t="shared" si="33"/>
        <v>OEP-168-2019</v>
      </c>
      <c r="D652" s="218" t="s">
        <v>2015</v>
      </c>
      <c r="E652" s="218" t="s">
        <v>2016</v>
      </c>
      <c r="F652" s="219" t="s">
        <v>1998</v>
      </c>
      <c r="G652" s="220">
        <v>360000</v>
      </c>
      <c r="H652" s="218"/>
      <c r="I652" s="925" t="str">
        <f t="shared" si="38"/>
        <v>366001</v>
      </c>
      <c r="J652" s="266">
        <v>110001</v>
      </c>
      <c r="K652" s="267" t="s">
        <v>3525</v>
      </c>
      <c r="L652" s="267" t="s">
        <v>2841</v>
      </c>
      <c r="M652" s="268">
        <v>43538</v>
      </c>
      <c r="N652" s="930">
        <v>43830</v>
      </c>
      <c r="O652" s="537" t="s">
        <v>2829</v>
      </c>
      <c r="P652" s="223">
        <f t="shared" si="39"/>
        <v>480000</v>
      </c>
      <c r="Q652" s="224">
        <f t="shared" si="34"/>
        <v>9</v>
      </c>
      <c r="R652" s="538">
        <f t="shared" si="35"/>
        <v>40000</v>
      </c>
      <c r="S652" s="218" t="s">
        <v>1906</v>
      </c>
      <c r="T652" s="914"/>
    </row>
    <row r="653" spans="1:20" s="916" customFormat="1" ht="13.5" hidden="1" customHeight="1" x14ac:dyDescent="0.25">
      <c r="A653" s="914"/>
      <c r="B653" s="105">
        <v>163</v>
      </c>
      <c r="C653" s="216" t="str">
        <f t="shared" si="33"/>
        <v>OEP-169-2019</v>
      </c>
      <c r="D653" s="218" t="s">
        <v>2017</v>
      </c>
      <c r="E653" s="218" t="s">
        <v>2018</v>
      </c>
      <c r="F653" s="219" t="s">
        <v>2019</v>
      </c>
      <c r="G653" s="220">
        <v>300000</v>
      </c>
      <c r="H653" s="218"/>
      <c r="I653" s="925" t="str">
        <f t="shared" si="38"/>
        <v>361001</v>
      </c>
      <c r="J653" s="266">
        <v>110001</v>
      </c>
      <c r="K653" s="267" t="s">
        <v>3525</v>
      </c>
      <c r="L653" s="267" t="s">
        <v>2841</v>
      </c>
      <c r="M653" s="268">
        <v>43538</v>
      </c>
      <c r="N653" s="930">
        <v>43830</v>
      </c>
      <c r="O653" s="537" t="s">
        <v>2543</v>
      </c>
      <c r="P653" s="223">
        <f t="shared" si="39"/>
        <v>400000</v>
      </c>
      <c r="Q653" s="224">
        <f t="shared" si="34"/>
        <v>9</v>
      </c>
      <c r="R653" s="538">
        <f t="shared" si="35"/>
        <v>33333.333333333336</v>
      </c>
      <c r="S653" s="218" t="s">
        <v>1913</v>
      </c>
      <c r="T653" s="914"/>
    </row>
    <row r="654" spans="1:20" s="916" customFormat="1" ht="96.75" hidden="1" customHeight="1" x14ac:dyDescent="0.25">
      <c r="A654" s="914"/>
      <c r="B654" s="922">
        <v>164</v>
      </c>
      <c r="C654" s="216" t="str">
        <f t="shared" si="33"/>
        <v>OEP-170-2019</v>
      </c>
      <c r="D654" s="218" t="s">
        <v>2020</v>
      </c>
      <c r="E654" s="218" t="s">
        <v>2021</v>
      </c>
      <c r="F654" s="219" t="s">
        <v>1998</v>
      </c>
      <c r="G654" s="220">
        <v>360000</v>
      </c>
      <c r="H654" s="218"/>
      <c r="I654" s="925" t="str">
        <f t="shared" si="38"/>
        <v>366001</v>
      </c>
      <c r="J654" s="266">
        <v>110001</v>
      </c>
      <c r="K654" s="267" t="s">
        <v>3525</v>
      </c>
      <c r="L654" s="267" t="s">
        <v>2841</v>
      </c>
      <c r="M654" s="268">
        <v>43538</v>
      </c>
      <c r="N654" s="930">
        <v>43830</v>
      </c>
      <c r="O654" s="537" t="s">
        <v>2829</v>
      </c>
      <c r="P654" s="223">
        <f t="shared" si="39"/>
        <v>480000</v>
      </c>
      <c r="Q654" s="224">
        <f t="shared" si="34"/>
        <v>9</v>
      </c>
      <c r="R654" s="538">
        <f t="shared" si="35"/>
        <v>40000</v>
      </c>
      <c r="S654" s="218" t="s">
        <v>1906</v>
      </c>
      <c r="T654" s="914"/>
    </row>
    <row r="655" spans="1:20" s="916" customFormat="1" ht="13.5" hidden="1" customHeight="1" x14ac:dyDescent="0.25">
      <c r="A655" s="914"/>
      <c r="B655" s="105">
        <v>165</v>
      </c>
      <c r="C655" s="216" t="str">
        <f t="shared" si="33"/>
        <v>OEP-171-2019</v>
      </c>
      <c r="D655" s="218" t="s">
        <v>2022</v>
      </c>
      <c r="E655" s="218" t="s">
        <v>2023</v>
      </c>
      <c r="F655" s="219" t="s">
        <v>2024</v>
      </c>
      <c r="G655" s="220">
        <v>800000</v>
      </c>
      <c r="H655" s="218"/>
      <c r="I655" s="925" t="str">
        <f t="shared" si="38"/>
        <v>366001</v>
      </c>
      <c r="J655" s="266">
        <v>110001</v>
      </c>
      <c r="K655" s="267" t="s">
        <v>3525</v>
      </c>
      <c r="L655" s="267" t="s">
        <v>2841</v>
      </c>
      <c r="M655" s="268">
        <v>43538</v>
      </c>
      <c r="N655" s="930">
        <v>43830</v>
      </c>
      <c r="O655" s="537" t="s">
        <v>2829</v>
      </c>
      <c r="P655" s="223">
        <f t="shared" si="39"/>
        <v>1066666.6666666667</v>
      </c>
      <c r="Q655" s="224">
        <f t="shared" si="34"/>
        <v>9</v>
      </c>
      <c r="R655" s="538">
        <f t="shared" si="35"/>
        <v>88888.888888888891</v>
      </c>
      <c r="S655" s="218" t="s">
        <v>1967</v>
      </c>
      <c r="T655" s="914"/>
    </row>
    <row r="656" spans="1:20" s="916" customFormat="1" ht="80.25" hidden="1" customHeight="1" x14ac:dyDescent="0.25">
      <c r="A656" s="914"/>
      <c r="B656" s="105">
        <v>166</v>
      </c>
      <c r="C656" s="216" t="str">
        <f t="shared" si="33"/>
        <v>OEP-172-2019</v>
      </c>
      <c r="D656" s="929" t="s">
        <v>2025</v>
      </c>
      <c r="E656" s="929" t="s">
        <v>2026</v>
      </c>
      <c r="F656" s="219" t="s">
        <v>1998</v>
      </c>
      <c r="G656" s="220">
        <v>278400</v>
      </c>
      <c r="H656" s="218"/>
      <c r="I656" s="925" t="str">
        <f t="shared" si="38"/>
        <v>366001</v>
      </c>
      <c r="J656" s="266">
        <v>110001</v>
      </c>
      <c r="K656" s="267" t="s">
        <v>3525</v>
      </c>
      <c r="L656" s="267" t="s">
        <v>2841</v>
      </c>
      <c r="M656" s="268">
        <v>43538</v>
      </c>
      <c r="N656" s="930">
        <v>43830</v>
      </c>
      <c r="O656" s="537" t="s">
        <v>2829</v>
      </c>
      <c r="P656" s="223">
        <f t="shared" si="39"/>
        <v>371200</v>
      </c>
      <c r="Q656" s="224">
        <f t="shared" si="34"/>
        <v>9</v>
      </c>
      <c r="R656" s="538">
        <f>G656/Q656</f>
        <v>30933.333333333332</v>
      </c>
      <c r="S656" s="218" t="s">
        <v>1910</v>
      </c>
      <c r="T656" s="914"/>
    </row>
    <row r="657" spans="1:20" s="877" customFormat="1" ht="14.25" hidden="1" customHeight="1" x14ac:dyDescent="0.25">
      <c r="A657" s="873"/>
      <c r="B657" s="922">
        <v>167</v>
      </c>
      <c r="C657" s="216" t="str">
        <f t="shared" si="33"/>
        <v>OEP-173-2019</v>
      </c>
      <c r="D657" s="929" t="s">
        <v>2027</v>
      </c>
      <c r="E657" s="218" t="s">
        <v>2028</v>
      </c>
      <c r="F657" s="219" t="s">
        <v>2029</v>
      </c>
      <c r="G657" s="220">
        <v>600000</v>
      </c>
      <c r="H657" s="218"/>
      <c r="I657" s="925" t="str">
        <f t="shared" si="38"/>
        <v>361001</v>
      </c>
      <c r="J657" s="266">
        <v>110001</v>
      </c>
      <c r="K657" s="267" t="s">
        <v>3525</v>
      </c>
      <c r="L657" s="267" t="s">
        <v>2841</v>
      </c>
      <c r="M657" s="268">
        <v>43538</v>
      </c>
      <c r="N657" s="930">
        <v>43830</v>
      </c>
      <c r="O657" s="537" t="s">
        <v>2543</v>
      </c>
      <c r="P657" s="223">
        <f t="shared" si="39"/>
        <v>800000</v>
      </c>
      <c r="Q657" s="224">
        <f t="shared" si="34"/>
        <v>9</v>
      </c>
      <c r="R657" s="538">
        <f>G657/Q657</f>
        <v>66666.666666666672</v>
      </c>
      <c r="S657" s="218" t="s">
        <v>2030</v>
      </c>
      <c r="T657" s="873"/>
    </row>
    <row r="658" spans="1:20" s="916" customFormat="1" ht="96" hidden="1" customHeight="1" x14ac:dyDescent="0.25">
      <c r="A658" s="914"/>
      <c r="B658" s="105">
        <v>168</v>
      </c>
      <c r="C658" s="216" t="str">
        <f t="shared" ref="C658:C720" si="40">MID(D658,1,12)</f>
        <v>SDE-025-2019</v>
      </c>
      <c r="D658" s="929" t="s">
        <v>2031</v>
      </c>
      <c r="E658" s="929" t="s">
        <v>40</v>
      </c>
      <c r="F658" s="219" t="s">
        <v>2032</v>
      </c>
      <c r="G658" s="220">
        <v>1866310.08</v>
      </c>
      <c r="H658" s="218"/>
      <c r="I658" s="925" t="str">
        <f t="shared" si="38"/>
        <v>322001</v>
      </c>
      <c r="J658" s="266">
        <v>150001</v>
      </c>
      <c r="K658" s="267" t="s">
        <v>3524</v>
      </c>
      <c r="L658" s="267" t="s">
        <v>2838</v>
      </c>
      <c r="M658" s="268">
        <v>43556</v>
      </c>
      <c r="N658" s="268">
        <v>43921</v>
      </c>
      <c r="O658" s="218" t="s">
        <v>2779</v>
      </c>
      <c r="P658" s="223">
        <f>R658*12</f>
        <v>1866310.08</v>
      </c>
      <c r="Q658" s="224">
        <f t="shared" si="34"/>
        <v>11</v>
      </c>
      <c r="R658" s="224">
        <v>155525.84</v>
      </c>
      <c r="S658" s="218" t="s">
        <v>2033</v>
      </c>
      <c r="T658" s="914"/>
    </row>
    <row r="659" spans="1:20" s="916" customFormat="1" ht="96" hidden="1" customHeight="1" x14ac:dyDescent="0.25">
      <c r="A659" s="914"/>
      <c r="B659" s="922">
        <v>169</v>
      </c>
      <c r="C659" s="216" t="str">
        <f t="shared" si="40"/>
        <v>SRA-082-2019</v>
      </c>
      <c r="D659" s="218" t="s">
        <v>2034</v>
      </c>
      <c r="E659" s="218" t="s">
        <v>2035</v>
      </c>
      <c r="F659" s="219" t="s">
        <v>2036</v>
      </c>
      <c r="G659" s="220">
        <v>159100.03</v>
      </c>
      <c r="H659" s="218"/>
      <c r="I659" s="925" t="str">
        <f t="shared" si="38"/>
        <v>322001</v>
      </c>
      <c r="J659" s="266">
        <v>150001</v>
      </c>
      <c r="K659" s="267" t="s">
        <v>3524</v>
      </c>
      <c r="L659" s="267" t="s">
        <v>2838</v>
      </c>
      <c r="M659" s="268">
        <v>43556</v>
      </c>
      <c r="N659" s="268">
        <v>43921</v>
      </c>
      <c r="O659" s="218" t="s">
        <v>2780</v>
      </c>
      <c r="P659" s="223">
        <f t="shared" si="39"/>
        <v>159100.08000000002</v>
      </c>
      <c r="Q659" s="224">
        <f t="shared" ref="Q659:Q720" si="41">DATEDIF(M659,N659,"m")</f>
        <v>11</v>
      </c>
      <c r="R659" s="224">
        <v>13258.34</v>
      </c>
      <c r="S659" s="218" t="s">
        <v>2037</v>
      </c>
      <c r="T659" s="914"/>
    </row>
    <row r="660" spans="1:20" s="916" customFormat="1" ht="96" hidden="1" customHeight="1" x14ac:dyDescent="0.25">
      <c r="A660" s="914"/>
      <c r="B660" s="105">
        <v>170</v>
      </c>
      <c r="C660" s="216" t="str">
        <f t="shared" si="40"/>
        <v>SRA-083-2019</v>
      </c>
      <c r="D660" s="218" t="s">
        <v>2038</v>
      </c>
      <c r="E660" s="218" t="s">
        <v>2039</v>
      </c>
      <c r="F660" s="219" t="s">
        <v>2040</v>
      </c>
      <c r="G660" s="220">
        <v>96061.92</v>
      </c>
      <c r="H660" s="218"/>
      <c r="I660" s="925" t="str">
        <f t="shared" si="38"/>
        <v>322001</v>
      </c>
      <c r="J660" s="266">
        <v>150001</v>
      </c>
      <c r="K660" s="267" t="s">
        <v>3524</v>
      </c>
      <c r="L660" s="267" t="s">
        <v>2838</v>
      </c>
      <c r="M660" s="268">
        <v>43556</v>
      </c>
      <c r="N660" s="268">
        <v>43921</v>
      </c>
      <c r="O660" s="218" t="s">
        <v>2780</v>
      </c>
      <c r="P660" s="223">
        <f t="shared" si="39"/>
        <v>96061.92</v>
      </c>
      <c r="Q660" s="224">
        <f t="shared" si="41"/>
        <v>11</v>
      </c>
      <c r="R660" s="224">
        <v>8005.16</v>
      </c>
      <c r="S660" s="218" t="s">
        <v>2041</v>
      </c>
      <c r="T660" s="914"/>
    </row>
    <row r="661" spans="1:20" s="877" customFormat="1" ht="14.25" hidden="1" customHeight="1" x14ac:dyDescent="0.25">
      <c r="A661" s="873"/>
      <c r="B661" s="884">
        <v>171</v>
      </c>
      <c r="C661" s="83" t="str">
        <f t="shared" si="40"/>
        <v>SRA-084-2019</v>
      </c>
      <c r="D661" s="84" t="s">
        <v>2042</v>
      </c>
      <c r="E661" s="83" t="s">
        <v>2043</v>
      </c>
      <c r="F661" s="885" t="s">
        <v>2044</v>
      </c>
      <c r="G661" s="932">
        <v>157387.5588</v>
      </c>
      <c r="H661" s="933"/>
      <c r="I661" s="618" t="str">
        <f t="shared" si="38"/>
        <v>326002</v>
      </c>
      <c r="J661" s="66">
        <v>110001</v>
      </c>
      <c r="K661" s="58" t="s">
        <v>3525</v>
      </c>
      <c r="L661" s="573" t="s">
        <v>2839</v>
      </c>
      <c r="M661" s="934">
        <v>43466</v>
      </c>
      <c r="N661" s="934">
        <v>43496</v>
      </c>
      <c r="O661" s="935" t="s">
        <v>2557</v>
      </c>
      <c r="P661" s="71">
        <f t="shared" si="39"/>
        <v>0</v>
      </c>
      <c r="Q661" s="86">
        <f t="shared" si="41"/>
        <v>0</v>
      </c>
      <c r="R661" s="86">
        <v>0</v>
      </c>
      <c r="S661" s="936" t="s">
        <v>2045</v>
      </c>
      <c r="T661" s="873"/>
    </row>
    <row r="662" spans="1:20" s="877" customFormat="1" ht="26.25" hidden="1" customHeight="1" x14ac:dyDescent="0.25">
      <c r="A662" s="873"/>
      <c r="B662" s="105">
        <v>172</v>
      </c>
      <c r="C662" s="216" t="str">
        <f>MID(D662,1,12)</f>
        <v>SRA-085-2019</v>
      </c>
      <c r="D662" s="218" t="s">
        <v>2046</v>
      </c>
      <c r="E662" s="218" t="s">
        <v>2047</v>
      </c>
      <c r="F662" s="219" t="s">
        <v>1531</v>
      </c>
      <c r="G662" s="220">
        <v>2007264</v>
      </c>
      <c r="H662" s="218"/>
      <c r="I662" s="925" t="str">
        <f t="shared" si="38"/>
        <v>322001</v>
      </c>
      <c r="J662" s="266">
        <v>150001</v>
      </c>
      <c r="K662" s="267" t="s">
        <v>3524</v>
      </c>
      <c r="L662" s="267" t="s">
        <v>2838</v>
      </c>
      <c r="M662" s="268">
        <v>43556</v>
      </c>
      <c r="N662" s="268">
        <v>43921</v>
      </c>
      <c r="O662" s="218" t="s">
        <v>2781</v>
      </c>
      <c r="P662" s="223">
        <f>R662*12</f>
        <v>669087.96</v>
      </c>
      <c r="Q662" s="224">
        <f>DATEDIF(M662,N662,"m")</f>
        <v>11</v>
      </c>
      <c r="R662" s="224">
        <v>55757.33</v>
      </c>
      <c r="S662" s="218" t="s">
        <v>1532</v>
      </c>
      <c r="T662" s="873"/>
    </row>
    <row r="663" spans="1:20" s="877" customFormat="1" ht="14.25" hidden="1" customHeight="1" x14ac:dyDescent="0.25">
      <c r="A663" s="873"/>
      <c r="B663" s="105">
        <v>172</v>
      </c>
      <c r="C663" s="216" t="str">
        <f>MID(D663,1,12)</f>
        <v>SRA-085-2019</v>
      </c>
      <c r="D663" s="218" t="s">
        <v>2046</v>
      </c>
      <c r="E663" s="218" t="s">
        <v>2047</v>
      </c>
      <c r="F663" s="219" t="s">
        <v>1531</v>
      </c>
      <c r="G663" s="220">
        <v>2007264</v>
      </c>
      <c r="H663" s="218"/>
      <c r="I663" s="925" t="str">
        <f t="shared" si="38"/>
        <v>322001</v>
      </c>
      <c r="J663" s="266">
        <v>150001</v>
      </c>
      <c r="K663" s="267" t="s">
        <v>3524</v>
      </c>
      <c r="L663" s="267" t="s">
        <v>2838</v>
      </c>
      <c r="M663" s="268">
        <v>43556</v>
      </c>
      <c r="N663" s="268">
        <v>43921</v>
      </c>
      <c r="O663" s="218" t="s">
        <v>2782</v>
      </c>
      <c r="P663" s="223">
        <f>R663*12</f>
        <v>669087.96</v>
      </c>
      <c r="Q663" s="224">
        <f>DATEDIF(M663,N663,"m")</f>
        <v>11</v>
      </c>
      <c r="R663" s="224">
        <v>55757.33</v>
      </c>
      <c r="S663" s="218" t="s">
        <v>1532</v>
      </c>
      <c r="T663" s="873"/>
    </row>
    <row r="664" spans="1:20" s="916" customFormat="1" ht="14.25" hidden="1" customHeight="1" x14ac:dyDescent="0.25">
      <c r="A664" s="914"/>
      <c r="B664" s="105">
        <v>172</v>
      </c>
      <c r="C664" s="216" t="str">
        <f t="shared" si="40"/>
        <v>SRA-085-2019</v>
      </c>
      <c r="D664" s="218" t="s">
        <v>2046</v>
      </c>
      <c r="E664" s="218" t="s">
        <v>2047</v>
      </c>
      <c r="F664" s="219" t="s">
        <v>1531</v>
      </c>
      <c r="G664" s="220">
        <v>2007264</v>
      </c>
      <c r="H664" s="218"/>
      <c r="I664" s="925" t="str">
        <f t="shared" si="38"/>
        <v>322001</v>
      </c>
      <c r="J664" s="266">
        <v>150001</v>
      </c>
      <c r="K664" s="267" t="s">
        <v>3524</v>
      </c>
      <c r="L664" s="267" t="s">
        <v>2838</v>
      </c>
      <c r="M664" s="268">
        <v>43556</v>
      </c>
      <c r="N664" s="268">
        <v>43921</v>
      </c>
      <c r="O664" s="218" t="s">
        <v>2783</v>
      </c>
      <c r="P664" s="223">
        <f t="shared" si="39"/>
        <v>693088.08</v>
      </c>
      <c r="Q664" s="224">
        <f t="shared" si="41"/>
        <v>11</v>
      </c>
      <c r="R664" s="224">
        <v>57757.34</v>
      </c>
      <c r="S664" s="218" t="s">
        <v>1532</v>
      </c>
      <c r="T664" s="914"/>
    </row>
    <row r="665" spans="1:20" s="916" customFormat="1" ht="14.25" hidden="1" customHeight="1" x14ac:dyDescent="0.25">
      <c r="A665" s="914"/>
      <c r="B665" s="559">
        <v>173</v>
      </c>
      <c r="C665" s="83" t="str">
        <f t="shared" si="40"/>
        <v>SRA-086-2019</v>
      </c>
      <c r="D665" s="59" t="s">
        <v>2048</v>
      </c>
      <c r="E665" s="59" t="s">
        <v>2049</v>
      </c>
      <c r="F665" s="85" t="s">
        <v>2050</v>
      </c>
      <c r="G665" s="886">
        <v>4816320</v>
      </c>
      <c r="H665" s="876"/>
      <c r="I665" s="618" t="str">
        <f t="shared" si="38"/>
        <v>259001</v>
      </c>
      <c r="J665" s="66">
        <v>150001</v>
      </c>
      <c r="K665" s="58" t="s">
        <v>3524</v>
      </c>
      <c r="L665" s="876"/>
      <c r="M665" s="875">
        <v>43553</v>
      </c>
      <c r="N665" s="875">
        <v>43830</v>
      </c>
      <c r="O665" s="876" t="s">
        <v>2811</v>
      </c>
      <c r="P665" s="71">
        <f t="shared" si="39"/>
        <v>6421760</v>
      </c>
      <c r="Q665" s="86">
        <f t="shared" si="41"/>
        <v>9</v>
      </c>
      <c r="R665" s="14">
        <f>G665/Q665</f>
        <v>535146.66666666663</v>
      </c>
      <c r="S665" s="876" t="s">
        <v>2051</v>
      </c>
      <c r="T665" s="914"/>
    </row>
    <row r="666" spans="1:20" s="916" customFormat="1" ht="14.25" hidden="1" customHeight="1" x14ac:dyDescent="0.25">
      <c r="A666" s="914"/>
      <c r="B666" s="884">
        <v>174</v>
      </c>
      <c r="C666" s="83" t="str">
        <f t="shared" si="40"/>
        <v>SSP-247-2019</v>
      </c>
      <c r="D666" s="59" t="s">
        <v>2052</v>
      </c>
      <c r="E666" s="59" t="s">
        <v>2053</v>
      </c>
      <c r="F666" s="85" t="s">
        <v>2054</v>
      </c>
      <c r="G666" s="886">
        <v>9755600</v>
      </c>
      <c r="H666" s="876"/>
      <c r="I666" s="618" t="str">
        <f t="shared" si="38"/>
        <v>326001</v>
      </c>
      <c r="J666" s="66">
        <v>150001</v>
      </c>
      <c r="K666" s="58" t="s">
        <v>3524</v>
      </c>
      <c r="L666" s="876"/>
      <c r="M666" s="875">
        <v>43553</v>
      </c>
      <c r="N666" s="875">
        <v>43921</v>
      </c>
      <c r="O666" s="876" t="s">
        <v>2784</v>
      </c>
      <c r="P666" s="71">
        <f t="shared" si="39"/>
        <v>9755600</v>
      </c>
      <c r="Q666" s="86">
        <f t="shared" si="41"/>
        <v>12</v>
      </c>
      <c r="R666" s="14">
        <f t="shared" ref="R666:R684" si="42">G666/Q666</f>
        <v>812966.66666666663</v>
      </c>
      <c r="S666" s="876" t="s">
        <v>2055</v>
      </c>
      <c r="T666" s="914"/>
    </row>
    <row r="667" spans="1:20" s="916" customFormat="1" ht="14.25" hidden="1" customHeight="1" x14ac:dyDescent="0.25">
      <c r="A667" s="914"/>
      <c r="B667" s="559">
        <v>175</v>
      </c>
      <c r="C667" s="83" t="str">
        <f t="shared" si="40"/>
        <v>SSP-248-2019</v>
      </c>
      <c r="D667" s="59" t="s">
        <v>2056</v>
      </c>
      <c r="E667" s="59" t="s">
        <v>2057</v>
      </c>
      <c r="F667" s="85" t="s">
        <v>2058</v>
      </c>
      <c r="G667" s="886">
        <v>4764236</v>
      </c>
      <c r="H667" s="876"/>
      <c r="I667" s="618" t="str">
        <f t="shared" si="38"/>
        <v>216001</v>
      </c>
      <c r="J667" s="66">
        <v>150001</v>
      </c>
      <c r="K667" s="58" t="s">
        <v>3524</v>
      </c>
      <c r="L667" s="876"/>
      <c r="M667" s="875">
        <v>43553</v>
      </c>
      <c r="N667" s="875">
        <v>43921</v>
      </c>
      <c r="O667" s="876">
        <v>216001</v>
      </c>
      <c r="P667" s="71">
        <f t="shared" si="39"/>
        <v>4764236</v>
      </c>
      <c r="Q667" s="86">
        <f t="shared" si="41"/>
        <v>12</v>
      </c>
      <c r="R667" s="86">
        <f t="shared" si="42"/>
        <v>397019.66666666669</v>
      </c>
      <c r="S667" s="876" t="s">
        <v>2059</v>
      </c>
      <c r="T667" s="914"/>
    </row>
    <row r="668" spans="1:20" s="916" customFormat="1" ht="14.25" hidden="1" customHeight="1" x14ac:dyDescent="0.25">
      <c r="A668" s="914"/>
      <c r="B668" s="922">
        <v>176</v>
      </c>
      <c r="C668" s="216" t="str">
        <f t="shared" si="40"/>
        <v>OEP-174-2019</v>
      </c>
      <c r="D668" s="218" t="s">
        <v>2060</v>
      </c>
      <c r="E668" s="218" t="s">
        <v>2061</v>
      </c>
      <c r="F668" s="219" t="s">
        <v>2062</v>
      </c>
      <c r="G668" s="220">
        <v>8500000</v>
      </c>
      <c r="H668" s="218"/>
      <c r="I668" s="925" t="str">
        <f t="shared" si="38"/>
        <v>361001</v>
      </c>
      <c r="J668" s="266">
        <v>110001</v>
      </c>
      <c r="K668" s="267" t="s">
        <v>3525</v>
      </c>
      <c r="L668" s="267" t="s">
        <v>2841</v>
      </c>
      <c r="M668" s="268">
        <v>43538</v>
      </c>
      <c r="N668" s="930">
        <v>43830</v>
      </c>
      <c r="O668" s="537" t="s">
        <v>2543</v>
      </c>
      <c r="P668" s="223">
        <f t="shared" si="39"/>
        <v>11333333.333333334</v>
      </c>
      <c r="Q668" s="224">
        <f t="shared" si="41"/>
        <v>9</v>
      </c>
      <c r="R668" s="538">
        <f t="shared" si="42"/>
        <v>944444.4444444445</v>
      </c>
      <c r="S668" s="218" t="s">
        <v>2063</v>
      </c>
      <c r="T668" s="914"/>
    </row>
    <row r="669" spans="1:20" s="916" customFormat="1" ht="14.25" hidden="1" customHeight="1" x14ac:dyDescent="0.25">
      <c r="A669" s="914"/>
      <c r="B669" s="105">
        <v>177</v>
      </c>
      <c r="C669" s="216" t="str">
        <f t="shared" si="40"/>
        <v>OEP-175-2019</v>
      </c>
      <c r="D669" s="218" t="s">
        <v>2064</v>
      </c>
      <c r="E669" s="218" t="s">
        <v>2065</v>
      </c>
      <c r="F669" s="219" t="s">
        <v>2066</v>
      </c>
      <c r="G669" s="220">
        <v>2320000</v>
      </c>
      <c r="H669" s="218"/>
      <c r="I669" s="925" t="str">
        <f t="shared" si="38"/>
        <v>363001</v>
      </c>
      <c r="J669" s="266">
        <v>110001</v>
      </c>
      <c r="K669" s="267" t="s">
        <v>3525</v>
      </c>
      <c r="L669" s="267" t="s">
        <v>2841</v>
      </c>
      <c r="M669" s="268">
        <v>43538</v>
      </c>
      <c r="N669" s="930">
        <v>43830</v>
      </c>
      <c r="O669" s="537" t="s">
        <v>2830</v>
      </c>
      <c r="P669" s="223">
        <f t="shared" si="39"/>
        <v>3093333.3333333335</v>
      </c>
      <c r="Q669" s="224">
        <f t="shared" si="41"/>
        <v>9</v>
      </c>
      <c r="R669" s="538">
        <f t="shared" si="42"/>
        <v>257777.77777777778</v>
      </c>
      <c r="S669" s="218" t="s">
        <v>2067</v>
      </c>
      <c r="T669" s="914"/>
    </row>
    <row r="670" spans="1:20" s="916" customFormat="1" ht="14.25" hidden="1" customHeight="1" x14ac:dyDescent="0.25">
      <c r="A670" s="914"/>
      <c r="B670" s="922">
        <v>178</v>
      </c>
      <c r="C670" s="216" t="str">
        <f t="shared" si="40"/>
        <v>OEP-176-2019</v>
      </c>
      <c r="D670" s="218" t="s">
        <v>2068</v>
      </c>
      <c r="E670" s="218" t="s">
        <v>2069</v>
      </c>
      <c r="F670" s="219" t="s">
        <v>2070</v>
      </c>
      <c r="G670" s="220">
        <v>6000000</v>
      </c>
      <c r="H670" s="218"/>
      <c r="I670" s="925" t="str">
        <f t="shared" si="38"/>
        <v>361001</v>
      </c>
      <c r="J670" s="266">
        <v>110001</v>
      </c>
      <c r="K670" s="267" t="s">
        <v>3525</v>
      </c>
      <c r="L670" s="267" t="s">
        <v>2841</v>
      </c>
      <c r="M670" s="268">
        <v>43538</v>
      </c>
      <c r="N670" s="930">
        <v>43830</v>
      </c>
      <c r="O670" s="537" t="s">
        <v>2543</v>
      </c>
      <c r="P670" s="223">
        <f t="shared" si="39"/>
        <v>8000000</v>
      </c>
      <c r="Q670" s="224">
        <f t="shared" si="41"/>
        <v>9</v>
      </c>
      <c r="R670" s="538">
        <f t="shared" si="42"/>
        <v>666666.66666666663</v>
      </c>
      <c r="S670" s="218" t="s">
        <v>2071</v>
      </c>
      <c r="T670" s="914"/>
    </row>
    <row r="671" spans="1:20" s="916" customFormat="1" ht="14.25" hidden="1" customHeight="1" x14ac:dyDescent="0.25">
      <c r="A671" s="914"/>
      <c r="B671" s="105">
        <v>179</v>
      </c>
      <c r="C671" s="216" t="str">
        <f t="shared" si="40"/>
        <v>OEP-177-2019</v>
      </c>
      <c r="D671" s="218" t="s">
        <v>2072</v>
      </c>
      <c r="E671" s="218" t="s">
        <v>2073</v>
      </c>
      <c r="F671" s="219" t="s">
        <v>2074</v>
      </c>
      <c r="G671" s="220">
        <v>3000000</v>
      </c>
      <c r="H671" s="218"/>
      <c r="I671" s="925" t="str">
        <f t="shared" si="38"/>
        <v>363001</v>
      </c>
      <c r="J671" s="266">
        <v>110001</v>
      </c>
      <c r="K671" s="267" t="s">
        <v>3525</v>
      </c>
      <c r="L671" s="267" t="s">
        <v>2841</v>
      </c>
      <c r="M671" s="268">
        <v>43538</v>
      </c>
      <c r="N671" s="930">
        <v>43830</v>
      </c>
      <c r="O671" s="537" t="s">
        <v>2830</v>
      </c>
      <c r="P671" s="223">
        <f t="shared" si="39"/>
        <v>4000000</v>
      </c>
      <c r="Q671" s="224">
        <f t="shared" si="41"/>
        <v>9</v>
      </c>
      <c r="R671" s="538">
        <f t="shared" si="42"/>
        <v>333333.33333333331</v>
      </c>
      <c r="S671" s="218" t="s">
        <v>2075</v>
      </c>
      <c r="T671" s="914"/>
    </row>
    <row r="672" spans="1:20" s="916" customFormat="1" ht="14.25" hidden="1" customHeight="1" x14ac:dyDescent="0.25">
      <c r="A672" s="914"/>
      <c r="B672" s="922">
        <v>180</v>
      </c>
      <c r="C672" s="216" t="str">
        <f t="shared" si="40"/>
        <v>OEP-178-2019</v>
      </c>
      <c r="D672" s="218" t="s">
        <v>2076</v>
      </c>
      <c r="E672" s="218" t="s">
        <v>2077</v>
      </c>
      <c r="F672" s="219" t="s">
        <v>2078</v>
      </c>
      <c r="G672" s="220">
        <v>4500000</v>
      </c>
      <c r="H672" s="218"/>
      <c r="I672" s="925" t="str">
        <f t="shared" si="38"/>
        <v>361001</v>
      </c>
      <c r="J672" s="266">
        <v>110001</v>
      </c>
      <c r="K672" s="267" t="s">
        <v>3525</v>
      </c>
      <c r="L672" s="267" t="s">
        <v>2841</v>
      </c>
      <c r="M672" s="268">
        <v>43538</v>
      </c>
      <c r="N672" s="930">
        <v>43830</v>
      </c>
      <c r="O672" s="537" t="s">
        <v>2543</v>
      </c>
      <c r="P672" s="223">
        <f t="shared" si="39"/>
        <v>6000000</v>
      </c>
      <c r="Q672" s="224">
        <f t="shared" si="41"/>
        <v>9</v>
      </c>
      <c r="R672" s="538">
        <f t="shared" si="42"/>
        <v>500000</v>
      </c>
      <c r="S672" s="218" t="s">
        <v>2079</v>
      </c>
      <c r="T672" s="914"/>
    </row>
    <row r="673" spans="1:20" s="848" customFormat="1" ht="14.25" hidden="1" customHeight="1" x14ac:dyDescent="0.25">
      <c r="B673" s="105">
        <v>181</v>
      </c>
      <c r="C673" s="216" t="str">
        <f t="shared" si="40"/>
        <v>OEP-179-2019</v>
      </c>
      <c r="D673" s="218" t="s">
        <v>2080</v>
      </c>
      <c r="E673" s="218" t="s">
        <v>2081</v>
      </c>
      <c r="F673" s="219" t="s">
        <v>2078</v>
      </c>
      <c r="G673" s="220">
        <v>2500000</v>
      </c>
      <c r="H673" s="218"/>
      <c r="I673" s="925" t="str">
        <f t="shared" si="38"/>
        <v>361001</v>
      </c>
      <c r="J673" s="266">
        <v>110001</v>
      </c>
      <c r="K673" s="267" t="s">
        <v>3525</v>
      </c>
      <c r="L673" s="267" t="s">
        <v>2841</v>
      </c>
      <c r="M673" s="268">
        <v>43538</v>
      </c>
      <c r="N673" s="930">
        <v>43830</v>
      </c>
      <c r="O673" s="537" t="s">
        <v>2543</v>
      </c>
      <c r="P673" s="223">
        <f t="shared" si="39"/>
        <v>3333333.333333333</v>
      </c>
      <c r="Q673" s="224">
        <f t="shared" si="41"/>
        <v>9</v>
      </c>
      <c r="R673" s="538">
        <f t="shared" si="42"/>
        <v>277777.77777777775</v>
      </c>
      <c r="S673" s="218" t="s">
        <v>1977</v>
      </c>
    </row>
    <row r="674" spans="1:20" s="848" customFormat="1" ht="14.25" hidden="1" customHeight="1" x14ac:dyDescent="0.25">
      <c r="B674" s="922">
        <v>182</v>
      </c>
      <c r="C674" s="216" t="str">
        <f t="shared" si="40"/>
        <v>OEP-180-2019</v>
      </c>
      <c r="D674" s="218" t="s">
        <v>2082</v>
      </c>
      <c r="E674" s="218" t="s">
        <v>2083</v>
      </c>
      <c r="F674" s="219" t="s">
        <v>1949</v>
      </c>
      <c r="G674" s="220">
        <v>4000000</v>
      </c>
      <c r="H674" s="218"/>
      <c r="I674" s="925" t="str">
        <f t="shared" si="38"/>
        <v>361001</v>
      </c>
      <c r="J674" s="266">
        <v>110001</v>
      </c>
      <c r="K674" s="267" t="s">
        <v>3525</v>
      </c>
      <c r="L674" s="267" t="s">
        <v>2841</v>
      </c>
      <c r="M674" s="268">
        <v>43538</v>
      </c>
      <c r="N674" s="930">
        <v>43830</v>
      </c>
      <c r="O674" s="537" t="s">
        <v>2543</v>
      </c>
      <c r="P674" s="223">
        <f t="shared" si="39"/>
        <v>5333333.333333333</v>
      </c>
      <c r="Q674" s="224">
        <f t="shared" si="41"/>
        <v>9</v>
      </c>
      <c r="R674" s="538">
        <f t="shared" si="42"/>
        <v>444444.44444444444</v>
      </c>
      <c r="S674" s="218" t="s">
        <v>2084</v>
      </c>
    </row>
    <row r="675" spans="1:20" s="847" customFormat="1" ht="14.25" hidden="1" customHeight="1" x14ac:dyDescent="0.25">
      <c r="A675" s="863"/>
      <c r="B675" s="105">
        <v>183</v>
      </c>
      <c r="C675" s="216" t="str">
        <f t="shared" si="40"/>
        <v>OEP-181-2019</v>
      </c>
      <c r="D675" s="218" t="s">
        <v>2085</v>
      </c>
      <c r="E675" s="218" t="s">
        <v>2086</v>
      </c>
      <c r="F675" s="219" t="s">
        <v>1949</v>
      </c>
      <c r="G675" s="220">
        <v>4000000</v>
      </c>
      <c r="H675" s="218"/>
      <c r="I675" s="925" t="str">
        <f t="shared" si="38"/>
        <v>361001</v>
      </c>
      <c r="J675" s="266">
        <v>110001</v>
      </c>
      <c r="K675" s="267" t="s">
        <v>3525</v>
      </c>
      <c r="L675" s="267" t="s">
        <v>2841</v>
      </c>
      <c r="M675" s="268">
        <v>43538</v>
      </c>
      <c r="N675" s="930">
        <v>43830</v>
      </c>
      <c r="O675" s="537" t="s">
        <v>2543</v>
      </c>
      <c r="P675" s="223">
        <f t="shared" si="39"/>
        <v>5333333.333333333</v>
      </c>
      <c r="Q675" s="224">
        <f t="shared" si="41"/>
        <v>9</v>
      </c>
      <c r="R675" s="538">
        <f t="shared" si="42"/>
        <v>444444.44444444444</v>
      </c>
      <c r="S675" s="218" t="s">
        <v>2084</v>
      </c>
      <c r="T675" s="863"/>
    </row>
    <row r="676" spans="1:20" s="916" customFormat="1" ht="14.25" hidden="1" customHeight="1" x14ac:dyDescent="0.25">
      <c r="A676" s="914"/>
      <c r="B676" s="922">
        <v>184</v>
      </c>
      <c r="C676" s="216" t="str">
        <f t="shared" si="40"/>
        <v>OEP-182-2019</v>
      </c>
      <c r="D676" s="218" t="s">
        <v>2087</v>
      </c>
      <c r="E676" s="218" t="s">
        <v>2088</v>
      </c>
      <c r="F676" s="219" t="s">
        <v>2078</v>
      </c>
      <c r="G676" s="220">
        <v>1100000</v>
      </c>
      <c r="H676" s="218"/>
      <c r="I676" s="925" t="str">
        <f t="shared" si="38"/>
        <v>361001</v>
      </c>
      <c r="J676" s="266">
        <v>110001</v>
      </c>
      <c r="K676" s="267" t="s">
        <v>3525</v>
      </c>
      <c r="L676" s="267" t="s">
        <v>2841</v>
      </c>
      <c r="M676" s="268">
        <v>43538</v>
      </c>
      <c r="N676" s="930">
        <v>43830</v>
      </c>
      <c r="O676" s="537" t="s">
        <v>2543</v>
      </c>
      <c r="P676" s="223">
        <f t="shared" si="39"/>
        <v>1466666.6666666665</v>
      </c>
      <c r="Q676" s="224">
        <f t="shared" si="41"/>
        <v>9</v>
      </c>
      <c r="R676" s="538">
        <f t="shared" si="42"/>
        <v>122222.22222222222</v>
      </c>
      <c r="S676" s="218" t="s">
        <v>2089</v>
      </c>
      <c r="T676" s="914"/>
    </row>
    <row r="677" spans="1:20" s="847" customFormat="1" ht="24.75" hidden="1" customHeight="1" x14ac:dyDescent="0.25">
      <c r="A677" s="863"/>
      <c r="B677" s="418">
        <v>185</v>
      </c>
      <c r="C677" s="406" t="str">
        <f t="shared" si="40"/>
        <v>SOP-855-2018</v>
      </c>
      <c r="D677" s="452" t="s">
        <v>2090</v>
      </c>
      <c r="E677" s="409" t="s">
        <v>2091</v>
      </c>
      <c r="F677" s="851" t="s">
        <v>2092</v>
      </c>
      <c r="G677" s="855" t="s">
        <v>14</v>
      </c>
      <c r="H677" s="855"/>
      <c r="I677" s="855"/>
      <c r="J677" s="855"/>
      <c r="K677" s="855"/>
      <c r="L677" s="855"/>
      <c r="M677" s="918">
        <v>43327</v>
      </c>
      <c r="N677" s="918">
        <v>43446</v>
      </c>
      <c r="O677" s="918"/>
      <c r="P677" s="918"/>
      <c r="Q677" s="407">
        <f t="shared" si="41"/>
        <v>3</v>
      </c>
      <c r="R677" s="408" t="e">
        <f t="shared" si="42"/>
        <v>#VALUE!</v>
      </c>
      <c r="S677" s="855" t="s">
        <v>14</v>
      </c>
      <c r="T677" s="863"/>
    </row>
    <row r="678" spans="1:20" s="916" customFormat="1" ht="15" hidden="1" customHeight="1" x14ac:dyDescent="0.25">
      <c r="A678" s="914"/>
      <c r="B678" s="852">
        <v>186</v>
      </c>
      <c r="C678" s="406" t="str">
        <f t="shared" si="40"/>
        <v>SOP-855-2018</v>
      </c>
      <c r="D678" s="452" t="s">
        <v>2093</v>
      </c>
      <c r="E678" s="409" t="s">
        <v>2091</v>
      </c>
      <c r="F678" s="851" t="s">
        <v>2094</v>
      </c>
      <c r="G678" s="854">
        <v>6172021.9699999997</v>
      </c>
      <c r="H678" s="854"/>
      <c r="I678" s="854"/>
      <c r="J678" s="854"/>
      <c r="K678" s="854"/>
      <c r="L678" s="854"/>
      <c r="M678" s="855" t="s">
        <v>14</v>
      </c>
      <c r="N678" s="855" t="s">
        <v>14</v>
      </c>
      <c r="O678" s="855"/>
      <c r="P678" s="855"/>
      <c r="Q678" s="407" t="e">
        <f t="shared" si="41"/>
        <v>#VALUE!</v>
      </c>
      <c r="R678" s="408" t="e">
        <f t="shared" si="42"/>
        <v>#VALUE!</v>
      </c>
      <c r="S678" s="855" t="s">
        <v>2095</v>
      </c>
      <c r="T678" s="914"/>
    </row>
    <row r="679" spans="1:20" s="916" customFormat="1" ht="15" hidden="1" customHeight="1" x14ac:dyDescent="0.25">
      <c r="A679" s="914"/>
      <c r="B679" s="730">
        <v>187</v>
      </c>
      <c r="C679" s="78" t="str">
        <f t="shared" si="40"/>
        <v>TES-193-2019</v>
      </c>
      <c r="D679" s="81" t="s">
        <v>2096</v>
      </c>
      <c r="E679" s="56" t="s">
        <v>2097</v>
      </c>
      <c r="F679" s="79" t="s">
        <v>2098</v>
      </c>
      <c r="G679" s="62" t="s">
        <v>2099</v>
      </c>
      <c r="H679" s="170"/>
      <c r="I679" s="870" t="str">
        <f t="shared" ref="I679:I728" si="43">MID(O679,1,6)</f>
        <v/>
      </c>
      <c r="J679" s="166" t="s">
        <v>2992</v>
      </c>
      <c r="K679" s="167" t="s">
        <v>3526</v>
      </c>
      <c r="L679" s="170"/>
      <c r="M679" s="145">
        <v>43564</v>
      </c>
      <c r="N679" s="145" t="s">
        <v>2100</v>
      </c>
      <c r="O679" s="168"/>
      <c r="P679" s="169">
        <v>0</v>
      </c>
      <c r="Q679" s="80" t="e">
        <f t="shared" si="41"/>
        <v>#VALUE!</v>
      </c>
      <c r="R679" s="80" t="e">
        <f t="shared" si="42"/>
        <v>#VALUE!</v>
      </c>
      <c r="S679" s="170" t="s">
        <v>2099</v>
      </c>
      <c r="T679" s="914"/>
    </row>
    <row r="680" spans="1:20" s="877" customFormat="1" ht="15" hidden="1" customHeight="1" x14ac:dyDescent="0.25">
      <c r="A680" s="873"/>
      <c r="B680" s="922">
        <v>188</v>
      </c>
      <c r="C680" s="216" t="str">
        <f t="shared" si="40"/>
        <v>OEP-183-2019</v>
      </c>
      <c r="D680" s="217" t="s">
        <v>2101</v>
      </c>
      <c r="E680" s="218" t="s">
        <v>1391</v>
      </c>
      <c r="F680" s="219" t="s">
        <v>2102</v>
      </c>
      <c r="G680" s="220">
        <v>2854660</v>
      </c>
      <c r="H680" s="218"/>
      <c r="I680" s="925" t="str">
        <f t="shared" si="43"/>
        <v>361001</v>
      </c>
      <c r="J680" s="266">
        <v>110001</v>
      </c>
      <c r="K680" s="267" t="s">
        <v>3525</v>
      </c>
      <c r="L680" s="267" t="s">
        <v>2841</v>
      </c>
      <c r="M680" s="268">
        <v>43538</v>
      </c>
      <c r="N680" s="930">
        <v>43830</v>
      </c>
      <c r="O680" s="537" t="s">
        <v>2543</v>
      </c>
      <c r="P680" s="223">
        <f t="shared" ref="P680:P727" si="44">R680*12</f>
        <v>3806213.333333333</v>
      </c>
      <c r="Q680" s="224">
        <f t="shared" si="41"/>
        <v>9</v>
      </c>
      <c r="R680" s="538">
        <f t="shared" si="42"/>
        <v>317184.44444444444</v>
      </c>
      <c r="S680" s="218" t="s">
        <v>2103</v>
      </c>
      <c r="T680" s="873"/>
    </row>
    <row r="681" spans="1:20" s="938" customFormat="1" ht="15" hidden="1" customHeight="1" x14ac:dyDescent="0.25">
      <c r="A681" s="937"/>
      <c r="B681" s="730">
        <v>191</v>
      </c>
      <c r="C681" s="78" t="str">
        <f t="shared" si="40"/>
        <v>SSP-247-2019</v>
      </c>
      <c r="D681" s="56" t="s">
        <v>2052</v>
      </c>
      <c r="E681" s="56" t="s">
        <v>2053</v>
      </c>
      <c r="F681" s="79" t="s">
        <v>2054</v>
      </c>
      <c r="G681" s="846">
        <v>9755600</v>
      </c>
      <c r="H681" s="860"/>
      <c r="I681" s="870" t="str">
        <f t="shared" si="43"/>
        <v/>
      </c>
      <c r="J681" s="166" t="s">
        <v>2992</v>
      </c>
      <c r="K681" s="167" t="s">
        <v>3526</v>
      </c>
      <c r="L681" s="860"/>
      <c r="M681" s="862">
        <v>43553</v>
      </c>
      <c r="N681" s="862">
        <v>43921</v>
      </c>
      <c r="O681" s="860"/>
      <c r="P681" s="169">
        <v>0</v>
      </c>
      <c r="Q681" s="80">
        <f t="shared" si="41"/>
        <v>12</v>
      </c>
      <c r="R681" s="80">
        <f t="shared" si="42"/>
        <v>812966.66666666663</v>
      </c>
      <c r="S681" s="860" t="s">
        <v>2055</v>
      </c>
      <c r="T681" s="937"/>
    </row>
    <row r="682" spans="1:20" s="940" customFormat="1" ht="15" hidden="1" customHeight="1" x14ac:dyDescent="0.25">
      <c r="A682" s="939"/>
      <c r="B682" s="105">
        <v>203</v>
      </c>
      <c r="C682" s="216" t="str">
        <f t="shared" si="40"/>
        <v>OEP-184-2019</v>
      </c>
      <c r="D682" s="929" t="s">
        <v>2104</v>
      </c>
      <c r="E682" s="929" t="s">
        <v>2105</v>
      </c>
      <c r="F682" s="219" t="s">
        <v>2106</v>
      </c>
      <c r="G682" s="220">
        <v>1100000</v>
      </c>
      <c r="H682" s="218"/>
      <c r="I682" s="925" t="str">
        <f t="shared" si="43"/>
        <v>366001</v>
      </c>
      <c r="J682" s="266">
        <v>110001</v>
      </c>
      <c r="K682" s="267" t="s">
        <v>3525</v>
      </c>
      <c r="L682" s="267" t="s">
        <v>2841</v>
      </c>
      <c r="M682" s="268">
        <v>43538</v>
      </c>
      <c r="N682" s="930">
        <v>43830</v>
      </c>
      <c r="O682" s="537" t="s">
        <v>2829</v>
      </c>
      <c r="P682" s="223">
        <f t="shared" si="44"/>
        <v>1466666.6666666665</v>
      </c>
      <c r="Q682" s="224">
        <f t="shared" si="41"/>
        <v>9</v>
      </c>
      <c r="R682" s="538">
        <f t="shared" si="42"/>
        <v>122222.22222222222</v>
      </c>
      <c r="S682" s="218" t="s">
        <v>2089</v>
      </c>
      <c r="T682" s="939"/>
    </row>
    <row r="683" spans="1:20" s="848" customFormat="1" ht="15" hidden="1" customHeight="1" x14ac:dyDescent="0.25">
      <c r="A683" s="893"/>
      <c r="B683" s="922">
        <v>204</v>
      </c>
      <c r="C683" s="216" t="str">
        <f t="shared" si="40"/>
        <v>OEP-185-2019</v>
      </c>
      <c r="D683" s="929" t="s">
        <v>2107</v>
      </c>
      <c r="E683" s="929" t="s">
        <v>375</v>
      </c>
      <c r="F683" s="219" t="s">
        <v>2108</v>
      </c>
      <c r="G683" s="220">
        <v>1100000</v>
      </c>
      <c r="H683" s="218"/>
      <c r="I683" s="925" t="str">
        <f t="shared" si="43"/>
        <v>361001</v>
      </c>
      <c r="J683" s="266">
        <v>110001</v>
      </c>
      <c r="K683" s="267" t="s">
        <v>3525</v>
      </c>
      <c r="L683" s="267" t="s">
        <v>2841</v>
      </c>
      <c r="M683" s="268">
        <v>43538</v>
      </c>
      <c r="N683" s="930">
        <v>43830</v>
      </c>
      <c r="O683" s="537" t="s">
        <v>2543</v>
      </c>
      <c r="P683" s="223">
        <f t="shared" si="44"/>
        <v>1466666.6666666665</v>
      </c>
      <c r="Q683" s="224">
        <f t="shared" si="41"/>
        <v>9</v>
      </c>
      <c r="R683" s="538">
        <f t="shared" si="42"/>
        <v>122222.22222222222</v>
      </c>
      <c r="S683" s="218" t="s">
        <v>2089</v>
      </c>
      <c r="T683" s="893"/>
    </row>
    <row r="684" spans="1:20" s="877" customFormat="1" ht="15" hidden="1" customHeight="1" x14ac:dyDescent="0.25">
      <c r="A684" s="873"/>
      <c r="B684" s="82">
        <v>205</v>
      </c>
      <c r="C684" s="83" t="str">
        <f t="shared" si="40"/>
        <v>SAD-536-2019</v>
      </c>
      <c r="D684" s="876" t="s">
        <v>2109</v>
      </c>
      <c r="E684" s="876" t="s">
        <v>2110</v>
      </c>
      <c r="F684" s="85" t="s">
        <v>2111</v>
      </c>
      <c r="G684" s="886">
        <v>16000000</v>
      </c>
      <c r="H684" s="876"/>
      <c r="I684" s="618" t="str">
        <f t="shared" si="43"/>
        <v>564001</v>
      </c>
      <c r="J684" s="66">
        <v>150001</v>
      </c>
      <c r="K684" s="58" t="s">
        <v>3524</v>
      </c>
      <c r="L684" s="876"/>
      <c r="M684" s="875">
        <v>43553</v>
      </c>
      <c r="N684" s="875">
        <v>43921</v>
      </c>
      <c r="O684" s="876" t="s">
        <v>2785</v>
      </c>
      <c r="P684" s="71">
        <f t="shared" si="44"/>
        <v>16000000</v>
      </c>
      <c r="Q684" s="86">
        <f t="shared" si="41"/>
        <v>12</v>
      </c>
      <c r="R684" s="14">
        <f t="shared" si="42"/>
        <v>1333333.3333333333</v>
      </c>
      <c r="S684" s="876" t="s">
        <v>2112</v>
      </c>
      <c r="T684" s="873"/>
    </row>
    <row r="685" spans="1:20" s="938" customFormat="1" ht="15" hidden="1" customHeight="1" x14ac:dyDescent="0.25">
      <c r="A685" s="937"/>
      <c r="B685" s="941">
        <v>206</v>
      </c>
      <c r="C685" s="269" t="str">
        <f t="shared" si="40"/>
        <v>SAD-537-2019</v>
      </c>
      <c r="D685" s="270" t="s">
        <v>2113</v>
      </c>
      <c r="E685" s="270" t="s">
        <v>146</v>
      </c>
      <c r="F685" s="271" t="s">
        <v>2114</v>
      </c>
      <c r="G685" s="942">
        <v>7000000</v>
      </c>
      <c r="H685" s="943"/>
      <c r="I685" s="944" t="str">
        <f t="shared" si="43"/>
        <v>211001</v>
      </c>
      <c r="J685" s="272">
        <v>150001</v>
      </c>
      <c r="K685" s="273" t="s">
        <v>3524</v>
      </c>
      <c r="L685" s="273" t="s">
        <v>2838</v>
      </c>
      <c r="M685" s="945">
        <v>43552</v>
      </c>
      <c r="N685" s="945">
        <v>43921</v>
      </c>
      <c r="O685" s="943">
        <v>211001</v>
      </c>
      <c r="P685" s="274">
        <f t="shared" si="44"/>
        <v>8000000.040000001</v>
      </c>
      <c r="Q685" s="275">
        <f t="shared" si="41"/>
        <v>12</v>
      </c>
      <c r="R685" s="275">
        <v>666666.67000000004</v>
      </c>
      <c r="S685" s="943" t="s">
        <v>2115</v>
      </c>
      <c r="T685" s="937"/>
    </row>
    <row r="686" spans="1:20" s="938" customFormat="1" ht="15" hidden="1" customHeight="1" x14ac:dyDescent="0.25">
      <c r="A686" s="937"/>
      <c r="B686" s="559">
        <v>207</v>
      </c>
      <c r="C686" s="234" t="str">
        <f t="shared" si="40"/>
        <v>SAD-538-2019</v>
      </c>
      <c r="D686" s="235" t="s">
        <v>2116</v>
      </c>
      <c r="E686" s="235" t="s">
        <v>1323</v>
      </c>
      <c r="F686" s="236" t="s">
        <v>2117</v>
      </c>
      <c r="G686" s="946">
        <v>130000000</v>
      </c>
      <c r="H686" s="947"/>
      <c r="I686" s="948" t="str">
        <f t="shared" si="43"/>
        <v>253001</v>
      </c>
      <c r="J686" s="237">
        <v>150001</v>
      </c>
      <c r="K686" s="238" t="s">
        <v>3524</v>
      </c>
      <c r="L686" s="571" t="s">
        <v>3580</v>
      </c>
      <c r="M686" s="949">
        <v>43556</v>
      </c>
      <c r="N686" s="949">
        <v>44468</v>
      </c>
      <c r="O686" s="947" t="s">
        <v>2763</v>
      </c>
      <c r="P686" s="240">
        <f>R686*12</f>
        <v>173333333.33333331</v>
      </c>
      <c r="Q686" s="241">
        <v>9</v>
      </c>
      <c r="R686" s="251">
        <f>G686/9</f>
        <v>14444444.444444444</v>
      </c>
      <c r="S686" s="947" t="s">
        <v>2118</v>
      </c>
      <c r="T686" s="937"/>
    </row>
    <row r="687" spans="1:20" s="938" customFormat="1" ht="15" hidden="1" customHeight="1" x14ac:dyDescent="0.25">
      <c r="A687" s="937"/>
      <c r="B687" s="895">
        <v>208</v>
      </c>
      <c r="C687" s="454" t="str">
        <f t="shared" si="40"/>
        <v>SOP-889-2019</v>
      </c>
      <c r="D687" s="456" t="s">
        <v>2119</v>
      </c>
      <c r="E687" s="456" t="s">
        <v>822</v>
      </c>
      <c r="F687" s="457" t="s">
        <v>2120</v>
      </c>
      <c r="G687" s="421">
        <v>88744211.290000007</v>
      </c>
      <c r="H687" s="456"/>
      <c r="I687" s="897" t="str">
        <f t="shared" si="43"/>
        <v/>
      </c>
      <c r="J687" s="458" t="s">
        <v>2992</v>
      </c>
      <c r="K687" s="459" t="s">
        <v>3526</v>
      </c>
      <c r="L687" s="456"/>
      <c r="M687" s="921">
        <v>43552</v>
      </c>
      <c r="N687" s="921">
        <v>43585</v>
      </c>
      <c r="O687" s="950"/>
      <c r="P687" s="461">
        <f t="shared" si="44"/>
        <v>1064930535.48</v>
      </c>
      <c r="Q687" s="462">
        <f t="shared" si="41"/>
        <v>1</v>
      </c>
      <c r="R687" s="462">
        <f>G687/Q687</f>
        <v>88744211.290000007</v>
      </c>
      <c r="S687" s="456">
        <v>88744211.290000007</v>
      </c>
      <c r="T687" s="937"/>
    </row>
    <row r="688" spans="1:20" s="938" customFormat="1" ht="15" hidden="1" customHeight="1" x14ac:dyDescent="0.25">
      <c r="A688" s="937"/>
      <c r="B688" s="82">
        <v>209</v>
      </c>
      <c r="C688" s="83" t="str">
        <f t="shared" si="40"/>
        <v>SPP-322-2019</v>
      </c>
      <c r="D688" s="59" t="s">
        <v>2121</v>
      </c>
      <c r="E688" s="59" t="s">
        <v>1467</v>
      </c>
      <c r="F688" s="85" t="s">
        <v>2122</v>
      </c>
      <c r="G688" s="4">
        <v>11806164.48</v>
      </c>
      <c r="H688" s="59"/>
      <c r="I688" s="618" t="str">
        <f t="shared" si="43"/>
        <v>551001</v>
      </c>
      <c r="J688" s="66">
        <v>250279</v>
      </c>
      <c r="K688" s="58" t="s">
        <v>3526</v>
      </c>
      <c r="L688" s="59"/>
      <c r="M688" s="875">
        <v>43585</v>
      </c>
      <c r="N688" s="881" t="s">
        <v>2124</v>
      </c>
      <c r="O688" s="876" t="s">
        <v>3118</v>
      </c>
      <c r="P688" s="71">
        <f>R688</f>
        <v>11806164.48</v>
      </c>
      <c r="Q688" s="86">
        <v>1</v>
      </c>
      <c r="R688" s="86">
        <v>11806164.48</v>
      </c>
      <c r="S688" s="59" t="s">
        <v>2123</v>
      </c>
      <c r="T688" s="937"/>
    </row>
    <row r="689" spans="1:20" s="940" customFormat="1" ht="15" hidden="1" customHeight="1" x14ac:dyDescent="0.25">
      <c r="A689" s="939"/>
      <c r="B689" s="884">
        <v>210</v>
      </c>
      <c r="C689" s="269" t="str">
        <f t="shared" si="40"/>
        <v>SAD-539-2019</v>
      </c>
      <c r="D689" s="270" t="s">
        <v>2125</v>
      </c>
      <c r="E689" s="270" t="s">
        <v>2126</v>
      </c>
      <c r="F689" s="271" t="s">
        <v>2127</v>
      </c>
      <c r="G689" s="276">
        <v>750000</v>
      </c>
      <c r="H689" s="270"/>
      <c r="I689" s="944" t="str">
        <f t="shared" si="43"/>
        <v>339005</v>
      </c>
      <c r="J689" s="272">
        <v>150001</v>
      </c>
      <c r="K689" s="273" t="s">
        <v>3524</v>
      </c>
      <c r="L689" s="273" t="s">
        <v>2838</v>
      </c>
      <c r="M689" s="945">
        <v>43556</v>
      </c>
      <c r="N689" s="945">
        <v>43921</v>
      </c>
      <c r="O689" s="943" t="s">
        <v>2786</v>
      </c>
      <c r="P689" s="274">
        <f t="shared" si="44"/>
        <v>750000</v>
      </c>
      <c r="Q689" s="275">
        <f t="shared" si="41"/>
        <v>11</v>
      </c>
      <c r="R689" s="275">
        <v>62500</v>
      </c>
      <c r="S689" s="270" t="s">
        <v>2128</v>
      </c>
      <c r="T689" s="939"/>
    </row>
    <row r="690" spans="1:20" s="940" customFormat="1" ht="15" hidden="1" customHeight="1" x14ac:dyDescent="0.25">
      <c r="A690" s="939"/>
      <c r="B690" s="553">
        <v>211</v>
      </c>
      <c r="C690" s="269" t="str">
        <f t="shared" si="40"/>
        <v>SAD-540-2019</v>
      </c>
      <c r="D690" s="270" t="s">
        <v>2129</v>
      </c>
      <c r="E690" s="270" t="s">
        <v>410</v>
      </c>
      <c r="F690" s="271" t="s">
        <v>2130</v>
      </c>
      <c r="G690" s="276">
        <v>350000</v>
      </c>
      <c r="H690" s="270"/>
      <c r="I690" s="944" t="str">
        <f t="shared" si="43"/>
        <v>339005</v>
      </c>
      <c r="J690" s="272">
        <v>150001</v>
      </c>
      <c r="K690" s="273" t="s">
        <v>3524</v>
      </c>
      <c r="L690" s="273" t="s">
        <v>2838</v>
      </c>
      <c r="M690" s="945">
        <v>43556</v>
      </c>
      <c r="N690" s="945">
        <v>43921</v>
      </c>
      <c r="O690" s="943" t="s">
        <v>2786</v>
      </c>
      <c r="P690" s="274">
        <f t="shared" si="44"/>
        <v>381818.18181818182</v>
      </c>
      <c r="Q690" s="275">
        <f t="shared" si="41"/>
        <v>11</v>
      </c>
      <c r="R690" s="278">
        <f>G690/Q690</f>
        <v>31818.18181818182</v>
      </c>
      <c r="S690" s="270" t="s">
        <v>2131</v>
      </c>
      <c r="T690" s="939"/>
    </row>
    <row r="691" spans="1:20" s="877" customFormat="1" ht="15" hidden="1" customHeight="1" x14ac:dyDescent="0.25">
      <c r="A691" s="873"/>
      <c r="B691" s="941">
        <v>212</v>
      </c>
      <c r="C691" s="269" t="str">
        <f t="shared" si="40"/>
        <v>SAD-541-2019</v>
      </c>
      <c r="D691" s="270" t="s">
        <v>2132</v>
      </c>
      <c r="E691" s="270" t="s">
        <v>2133</v>
      </c>
      <c r="F691" s="271" t="s">
        <v>2134</v>
      </c>
      <c r="G691" s="276">
        <v>550000</v>
      </c>
      <c r="H691" s="270"/>
      <c r="I691" s="944" t="str">
        <f t="shared" si="43"/>
        <v>339005</v>
      </c>
      <c r="J691" s="272">
        <v>150001</v>
      </c>
      <c r="K691" s="273" t="s">
        <v>3524</v>
      </c>
      <c r="L691" s="273" t="s">
        <v>2838</v>
      </c>
      <c r="M691" s="945">
        <v>43556</v>
      </c>
      <c r="N691" s="945">
        <v>43921</v>
      </c>
      <c r="O691" s="943" t="s">
        <v>2786</v>
      </c>
      <c r="P691" s="274">
        <f t="shared" si="44"/>
        <v>600000</v>
      </c>
      <c r="Q691" s="275">
        <f t="shared" si="41"/>
        <v>11</v>
      </c>
      <c r="R691" s="278">
        <f>G691/Q691</f>
        <v>50000</v>
      </c>
      <c r="S691" s="270" t="s">
        <v>2135</v>
      </c>
      <c r="T691" s="873"/>
    </row>
    <row r="692" spans="1:20" s="877" customFormat="1" ht="15" hidden="1" customHeight="1" x14ac:dyDescent="0.25">
      <c r="A692" s="873"/>
      <c r="B692" s="553">
        <v>213</v>
      </c>
      <c r="C692" s="269" t="str">
        <f t="shared" si="40"/>
        <v>SAD-542-2019</v>
      </c>
      <c r="D692" s="270" t="s">
        <v>2136</v>
      </c>
      <c r="E692" s="270" t="s">
        <v>10</v>
      </c>
      <c r="F692" s="271" t="s">
        <v>2137</v>
      </c>
      <c r="G692" s="276">
        <v>420000</v>
      </c>
      <c r="H692" s="270"/>
      <c r="I692" s="944" t="str">
        <f t="shared" si="43"/>
        <v>339005</v>
      </c>
      <c r="J692" s="272">
        <v>150001</v>
      </c>
      <c r="K692" s="273" t="s">
        <v>3524</v>
      </c>
      <c r="L692" s="273" t="s">
        <v>2838</v>
      </c>
      <c r="M692" s="945">
        <v>43556</v>
      </c>
      <c r="N692" s="945">
        <v>43921</v>
      </c>
      <c r="O692" s="943" t="s">
        <v>2786</v>
      </c>
      <c r="P692" s="274">
        <f>R692*12</f>
        <v>458181.81818181823</v>
      </c>
      <c r="Q692" s="275">
        <f t="shared" si="41"/>
        <v>11</v>
      </c>
      <c r="R692" s="278">
        <f>G692/Q692</f>
        <v>38181.818181818184</v>
      </c>
      <c r="S692" s="270" t="s">
        <v>2138</v>
      </c>
      <c r="T692" s="873"/>
    </row>
    <row r="693" spans="1:20" s="877" customFormat="1" ht="15" hidden="1" customHeight="1" x14ac:dyDescent="0.25">
      <c r="A693" s="873"/>
      <c r="B693" s="884">
        <v>214</v>
      </c>
      <c r="C693" s="234" t="str">
        <f t="shared" si="40"/>
        <v>SAD-543-2019</v>
      </c>
      <c r="D693" s="235" t="s">
        <v>2139</v>
      </c>
      <c r="E693" s="235" t="s">
        <v>550</v>
      </c>
      <c r="F693" s="236" t="s">
        <v>2140</v>
      </c>
      <c r="G693" s="258">
        <v>29000000</v>
      </c>
      <c r="H693" s="235"/>
      <c r="I693" s="948" t="str">
        <f t="shared" si="43"/>
        <v>339009</v>
      </c>
      <c r="J693" s="237">
        <v>150001</v>
      </c>
      <c r="K693" s="238" t="s">
        <v>3524</v>
      </c>
      <c r="L693" s="571" t="s">
        <v>2854</v>
      </c>
      <c r="M693" s="949">
        <v>43556</v>
      </c>
      <c r="N693" s="949">
        <v>44468</v>
      </c>
      <c r="O693" s="951" t="s">
        <v>2772</v>
      </c>
      <c r="P693" s="240">
        <v>12500000</v>
      </c>
      <c r="Q693" s="241">
        <v>8</v>
      </c>
      <c r="R693" s="251">
        <f>G693/Q693</f>
        <v>3625000</v>
      </c>
      <c r="S693" s="235" t="s">
        <v>2141</v>
      </c>
      <c r="T693" s="873"/>
    </row>
    <row r="694" spans="1:20" s="938" customFormat="1" ht="15" hidden="1" customHeight="1" x14ac:dyDescent="0.25">
      <c r="A694" s="937"/>
      <c r="B694" s="257">
        <v>215</v>
      </c>
      <c r="C694" s="234" t="str">
        <f t="shared" si="40"/>
        <v>SAD-544-2019</v>
      </c>
      <c r="D694" s="235" t="s">
        <v>2142</v>
      </c>
      <c r="E694" s="235" t="s">
        <v>2143</v>
      </c>
      <c r="F694" s="236" t="s">
        <v>2144</v>
      </c>
      <c r="G694" s="258">
        <v>17458000</v>
      </c>
      <c r="H694" s="235"/>
      <c r="I694" s="948" t="str">
        <f t="shared" si="43"/>
        <v>323001</v>
      </c>
      <c r="J694" s="237">
        <v>150001</v>
      </c>
      <c r="K694" s="238" t="s">
        <v>3524</v>
      </c>
      <c r="L694" s="571" t="s">
        <v>2855</v>
      </c>
      <c r="M694" s="949">
        <v>43556</v>
      </c>
      <c r="N694" s="949">
        <v>44468</v>
      </c>
      <c r="O694" s="947">
        <v>323001</v>
      </c>
      <c r="P694" s="240">
        <f t="shared" si="44"/>
        <v>6984000</v>
      </c>
      <c r="Q694" s="241">
        <f t="shared" si="41"/>
        <v>29</v>
      </c>
      <c r="R694" s="241">
        <v>582000</v>
      </c>
      <c r="S694" s="235" t="s">
        <v>2145</v>
      </c>
      <c r="T694" s="937"/>
    </row>
    <row r="695" spans="1:20" s="916" customFormat="1" ht="15" hidden="1" customHeight="1" x14ac:dyDescent="0.25">
      <c r="A695" s="914"/>
      <c r="B695" s="883">
        <v>216</v>
      </c>
      <c r="C695" s="83" t="str">
        <f>MID(D695,1,12)</f>
        <v>SAD-545-2019</v>
      </c>
      <c r="D695" s="59" t="s">
        <v>2146</v>
      </c>
      <c r="E695" s="59" t="s">
        <v>850</v>
      </c>
      <c r="F695" s="85" t="s">
        <v>2147</v>
      </c>
      <c r="G695" s="4">
        <v>1013988</v>
      </c>
      <c r="H695" s="59"/>
      <c r="I695" s="618" t="str">
        <f>MID(O695,1,6)</f>
        <v>339009</v>
      </c>
      <c r="J695" s="66">
        <v>150001</v>
      </c>
      <c r="K695" s="58" t="s">
        <v>3524</v>
      </c>
      <c r="L695" s="59"/>
      <c r="M695" s="875">
        <v>43556</v>
      </c>
      <c r="N695" s="875">
        <v>43830</v>
      </c>
      <c r="O695" s="876" t="s">
        <v>2812</v>
      </c>
      <c r="P695" s="71">
        <f>R695*12</f>
        <v>367200</v>
      </c>
      <c r="Q695" s="86">
        <f>DATEDIF(M695,N695,"m")</f>
        <v>8</v>
      </c>
      <c r="R695" s="86">
        <v>30600</v>
      </c>
      <c r="S695" s="59" t="s">
        <v>2148</v>
      </c>
      <c r="T695" s="914"/>
    </row>
    <row r="696" spans="1:20" s="877" customFormat="1" ht="13.5" hidden="1" customHeight="1" x14ac:dyDescent="0.25">
      <c r="A696" s="873"/>
      <c r="B696" s="883">
        <v>216</v>
      </c>
      <c r="C696" s="83" t="str">
        <f>MID(D696,1,12)</f>
        <v>SAD-545-2019</v>
      </c>
      <c r="D696" s="59" t="s">
        <v>2146</v>
      </c>
      <c r="E696" s="59" t="s">
        <v>850</v>
      </c>
      <c r="F696" s="85" t="s">
        <v>2147</v>
      </c>
      <c r="G696" s="4">
        <v>1013988</v>
      </c>
      <c r="H696" s="59"/>
      <c r="I696" s="618" t="str">
        <f>MID(O696,1,6)</f>
        <v>339009</v>
      </c>
      <c r="J696" s="66">
        <v>150001</v>
      </c>
      <c r="K696" s="58" t="s">
        <v>3524</v>
      </c>
      <c r="L696" s="59"/>
      <c r="M696" s="875">
        <v>43556</v>
      </c>
      <c r="N696" s="875">
        <v>43830</v>
      </c>
      <c r="O696" s="876" t="s">
        <v>2813</v>
      </c>
      <c r="P696" s="71">
        <f>R696*12</f>
        <v>554400</v>
      </c>
      <c r="Q696" s="86">
        <f>DATEDIF(M696,N696,"m")</f>
        <v>8</v>
      </c>
      <c r="R696" s="86">
        <v>46200</v>
      </c>
      <c r="S696" s="59" t="s">
        <v>2148</v>
      </c>
      <c r="T696" s="873"/>
    </row>
    <row r="697" spans="1:20" s="938" customFormat="1" ht="13.5" hidden="1" customHeight="1" x14ac:dyDescent="0.25">
      <c r="A697" s="937"/>
      <c r="B697" s="883">
        <v>216</v>
      </c>
      <c r="C697" s="83" t="str">
        <f t="shared" si="40"/>
        <v>SAD-545-2019</v>
      </c>
      <c r="D697" s="59" t="s">
        <v>2146</v>
      </c>
      <c r="E697" s="59" t="s">
        <v>850</v>
      </c>
      <c r="F697" s="85" t="s">
        <v>2147</v>
      </c>
      <c r="G697" s="4">
        <v>1013988</v>
      </c>
      <c r="H697" s="59"/>
      <c r="I697" s="618" t="str">
        <f t="shared" si="43"/>
        <v>339009</v>
      </c>
      <c r="J697" s="66">
        <v>150001</v>
      </c>
      <c r="K697" s="58" t="s">
        <v>3524</v>
      </c>
      <c r="L697" s="59"/>
      <c r="M697" s="875">
        <v>43556</v>
      </c>
      <c r="N697" s="875">
        <v>43830</v>
      </c>
      <c r="O697" s="876" t="s">
        <v>2814</v>
      </c>
      <c r="P697" s="71">
        <f t="shared" si="44"/>
        <v>295185.59999999998</v>
      </c>
      <c r="Q697" s="86">
        <f t="shared" si="41"/>
        <v>8</v>
      </c>
      <c r="R697" s="86">
        <v>24598.799999999999</v>
      </c>
      <c r="S697" s="59" t="s">
        <v>2148</v>
      </c>
      <c r="T697" s="937"/>
    </row>
    <row r="698" spans="1:20" s="877" customFormat="1" ht="13.5" hidden="1" customHeight="1" x14ac:dyDescent="0.25">
      <c r="A698" s="873"/>
      <c r="B698" s="277">
        <v>217</v>
      </c>
      <c r="C698" s="269" t="str">
        <f t="shared" si="40"/>
        <v>SAD-546-2019</v>
      </c>
      <c r="D698" s="270" t="s">
        <v>2149</v>
      </c>
      <c r="E698" s="270" t="s">
        <v>2150</v>
      </c>
      <c r="F698" s="271" t="s">
        <v>2151</v>
      </c>
      <c r="G698" s="276">
        <v>500000</v>
      </c>
      <c r="H698" s="270"/>
      <c r="I698" s="944" t="str">
        <f t="shared" si="43"/>
        <v>339005</v>
      </c>
      <c r="J698" s="272">
        <v>150001</v>
      </c>
      <c r="K698" s="273" t="s">
        <v>3524</v>
      </c>
      <c r="L698" s="273" t="s">
        <v>2838</v>
      </c>
      <c r="M698" s="945">
        <v>43556</v>
      </c>
      <c r="N698" s="945">
        <v>43921</v>
      </c>
      <c r="O698" s="943" t="s">
        <v>2786</v>
      </c>
      <c r="P698" s="274">
        <f t="shared" si="44"/>
        <v>545454.54545454541</v>
      </c>
      <c r="Q698" s="275">
        <f t="shared" si="41"/>
        <v>11</v>
      </c>
      <c r="R698" s="278">
        <f>G698/Q698</f>
        <v>45454.545454545456</v>
      </c>
      <c r="S698" s="270" t="s">
        <v>2152</v>
      </c>
      <c r="T698" s="873"/>
    </row>
    <row r="699" spans="1:20" s="938" customFormat="1" ht="13.5" hidden="1" customHeight="1" x14ac:dyDescent="0.25">
      <c r="A699" s="937"/>
      <c r="B699" s="922">
        <v>218</v>
      </c>
      <c r="C699" s="216" t="str">
        <f t="shared" si="40"/>
        <v>OEP-186-2019</v>
      </c>
      <c r="D699" s="218" t="s">
        <v>2153</v>
      </c>
      <c r="E699" s="218" t="s">
        <v>2154</v>
      </c>
      <c r="F699" s="219" t="s">
        <v>2155</v>
      </c>
      <c r="G699" s="220">
        <v>360000</v>
      </c>
      <c r="H699" s="218"/>
      <c r="I699" s="925" t="str">
        <f t="shared" si="43"/>
        <v>361001</v>
      </c>
      <c r="J699" s="266">
        <v>110001</v>
      </c>
      <c r="K699" s="267" t="s">
        <v>3525</v>
      </c>
      <c r="L699" s="267" t="s">
        <v>2841</v>
      </c>
      <c r="M699" s="930">
        <v>43538</v>
      </c>
      <c r="N699" s="930">
        <v>43830</v>
      </c>
      <c r="O699" s="537" t="s">
        <v>2543</v>
      </c>
      <c r="P699" s="223">
        <f t="shared" si="44"/>
        <v>480000</v>
      </c>
      <c r="Q699" s="224">
        <f t="shared" si="41"/>
        <v>9</v>
      </c>
      <c r="R699" s="224">
        <f>G699/Q699</f>
        <v>40000</v>
      </c>
      <c r="S699" s="218" t="s">
        <v>2156</v>
      </c>
      <c r="T699" s="937"/>
    </row>
    <row r="700" spans="1:20" s="916" customFormat="1" ht="13.5" hidden="1" customHeight="1" x14ac:dyDescent="0.25">
      <c r="A700" s="914"/>
      <c r="B700" s="82">
        <v>219</v>
      </c>
      <c r="C700" s="83" t="str">
        <f t="shared" si="40"/>
        <v>SAD-547-2019</v>
      </c>
      <c r="D700" s="59" t="s">
        <v>2157</v>
      </c>
      <c r="E700" s="59" t="s">
        <v>2158</v>
      </c>
      <c r="F700" s="85" t="s">
        <v>2159</v>
      </c>
      <c r="G700" s="4">
        <v>360000</v>
      </c>
      <c r="H700" s="59"/>
      <c r="I700" s="618" t="str">
        <f t="shared" si="43"/>
        <v>358002</v>
      </c>
      <c r="J700" s="567">
        <v>110001</v>
      </c>
      <c r="K700" s="566" t="s">
        <v>3525</v>
      </c>
      <c r="L700" s="59"/>
      <c r="M700" s="875">
        <v>43538</v>
      </c>
      <c r="N700" s="875">
        <v>43830</v>
      </c>
      <c r="O700" s="876" t="s">
        <v>2815</v>
      </c>
      <c r="P700" s="71">
        <f t="shared" si="44"/>
        <v>480000</v>
      </c>
      <c r="Q700" s="86">
        <f t="shared" si="41"/>
        <v>9</v>
      </c>
      <c r="R700" s="86">
        <f>G700/Q700</f>
        <v>40000</v>
      </c>
      <c r="S700" s="59" t="s">
        <v>2156</v>
      </c>
      <c r="T700" s="914"/>
    </row>
    <row r="701" spans="1:20" s="938" customFormat="1" ht="13.5" hidden="1" customHeight="1" x14ac:dyDescent="0.25">
      <c r="A701" s="937"/>
      <c r="B701" s="874">
        <v>220</v>
      </c>
      <c r="C701" s="269" t="str">
        <f t="shared" si="40"/>
        <v>SDH-526-2019</v>
      </c>
      <c r="D701" s="943" t="s">
        <v>2160</v>
      </c>
      <c r="E701" s="270" t="s">
        <v>165</v>
      </c>
      <c r="F701" s="271" t="s">
        <v>2161</v>
      </c>
      <c r="G701" s="276">
        <v>357943.6128</v>
      </c>
      <c r="H701" s="270"/>
      <c r="I701" s="944" t="str">
        <f t="shared" si="43"/>
        <v>322001</v>
      </c>
      <c r="J701" s="272">
        <v>150001</v>
      </c>
      <c r="K701" s="273" t="s">
        <v>3524</v>
      </c>
      <c r="L701" s="273" t="s">
        <v>2838</v>
      </c>
      <c r="M701" s="279">
        <v>43556</v>
      </c>
      <c r="N701" s="279">
        <v>43921</v>
      </c>
      <c r="O701" s="943" t="s">
        <v>2787</v>
      </c>
      <c r="P701" s="274">
        <f>R701*12</f>
        <v>357943.56</v>
      </c>
      <c r="Q701" s="275">
        <f t="shared" si="41"/>
        <v>11</v>
      </c>
      <c r="R701" s="278">
        <v>29828.63</v>
      </c>
      <c r="S701" s="270" t="s">
        <v>2162</v>
      </c>
      <c r="T701" s="937"/>
    </row>
    <row r="702" spans="1:20" s="938" customFormat="1" ht="13.5" hidden="1" customHeight="1" x14ac:dyDescent="0.25">
      <c r="A702" s="937"/>
      <c r="B702" s="82">
        <v>221</v>
      </c>
      <c r="C702" s="83" t="str">
        <f t="shared" si="40"/>
        <v>SDH-527-2019</v>
      </c>
      <c r="D702" s="876" t="s">
        <v>2163</v>
      </c>
      <c r="E702" s="59" t="s">
        <v>2164</v>
      </c>
      <c r="F702" s="885" t="s">
        <v>2165</v>
      </c>
      <c r="G702" s="932">
        <v>1019292</v>
      </c>
      <c r="H702" s="933"/>
      <c r="I702" s="618" t="str">
        <f t="shared" si="43"/>
        <v>382001</v>
      </c>
      <c r="J702" s="66">
        <v>110001</v>
      </c>
      <c r="K702" s="58" t="s">
        <v>3525</v>
      </c>
      <c r="L702" s="571" t="s">
        <v>2856</v>
      </c>
      <c r="M702" s="934">
        <v>43560</v>
      </c>
      <c r="N702" s="934">
        <v>43569</v>
      </c>
      <c r="O702" s="935" t="s">
        <v>2857</v>
      </c>
      <c r="P702" s="554">
        <v>1019292</v>
      </c>
      <c r="Q702" s="86">
        <v>1</v>
      </c>
      <c r="R702" s="14">
        <f>G702/Q702</f>
        <v>1019292</v>
      </c>
      <c r="S702" s="936" t="s">
        <v>2166</v>
      </c>
      <c r="T702" s="937"/>
    </row>
    <row r="703" spans="1:20" s="938" customFormat="1" ht="13.5" hidden="1" customHeight="1" x14ac:dyDescent="0.25">
      <c r="A703" s="937"/>
      <c r="B703" s="882">
        <v>222</v>
      </c>
      <c r="C703" s="269" t="str">
        <f t="shared" si="40"/>
        <v>SDH-528-2019</v>
      </c>
      <c r="D703" s="943" t="s">
        <v>2167</v>
      </c>
      <c r="E703" s="943" t="s">
        <v>134</v>
      </c>
      <c r="F703" s="271" t="s">
        <v>2168</v>
      </c>
      <c r="G703" s="952">
        <v>385632.02399999998</v>
      </c>
      <c r="H703" s="953"/>
      <c r="I703" s="944" t="str">
        <f t="shared" si="43"/>
        <v>322001</v>
      </c>
      <c r="J703" s="272">
        <v>150001</v>
      </c>
      <c r="K703" s="273" t="s">
        <v>3524</v>
      </c>
      <c r="L703" s="273" t="s">
        <v>2838</v>
      </c>
      <c r="M703" s="279">
        <v>43556</v>
      </c>
      <c r="N703" s="279">
        <v>43921</v>
      </c>
      <c r="O703" s="270" t="s">
        <v>2788</v>
      </c>
      <c r="P703" s="274">
        <f t="shared" si="44"/>
        <v>385632.12</v>
      </c>
      <c r="Q703" s="275">
        <f t="shared" si="41"/>
        <v>11</v>
      </c>
      <c r="R703" s="275">
        <v>32136.01</v>
      </c>
      <c r="S703" s="270" t="s">
        <v>2169</v>
      </c>
      <c r="T703" s="937"/>
    </row>
    <row r="704" spans="1:20" s="938" customFormat="1" ht="13.5" hidden="1" customHeight="1" x14ac:dyDescent="0.25">
      <c r="A704" s="937"/>
      <c r="B704" s="105">
        <v>223</v>
      </c>
      <c r="C704" s="216" t="str">
        <f t="shared" si="40"/>
        <v>OEP-187-2019</v>
      </c>
      <c r="D704" s="954" t="s">
        <v>2170</v>
      </c>
      <c r="E704" s="929" t="s">
        <v>2171</v>
      </c>
      <c r="F704" s="219" t="s">
        <v>2155</v>
      </c>
      <c r="G704" s="220">
        <v>500000</v>
      </c>
      <c r="H704" s="218"/>
      <c r="I704" s="925" t="str">
        <f t="shared" si="43"/>
        <v>361001</v>
      </c>
      <c r="J704" s="266">
        <v>110001</v>
      </c>
      <c r="K704" s="267" t="s">
        <v>3525</v>
      </c>
      <c r="L704" s="267" t="s">
        <v>2841</v>
      </c>
      <c r="M704" s="930">
        <v>43538</v>
      </c>
      <c r="N704" s="930">
        <v>43830</v>
      </c>
      <c r="O704" s="537" t="s">
        <v>2543</v>
      </c>
      <c r="P704" s="223">
        <f t="shared" si="44"/>
        <v>666666.66666666663</v>
      </c>
      <c r="Q704" s="224">
        <f t="shared" si="41"/>
        <v>9</v>
      </c>
      <c r="R704" s="224">
        <f>G704/Q704</f>
        <v>55555.555555555555</v>
      </c>
      <c r="S704" s="218" t="s">
        <v>2152</v>
      </c>
      <c r="T704" s="937"/>
    </row>
    <row r="705" spans="1:20" s="938" customFormat="1" ht="13.5" hidden="1" customHeight="1" x14ac:dyDescent="0.25">
      <c r="A705" s="937"/>
      <c r="B705" s="553">
        <v>224</v>
      </c>
      <c r="C705" s="269" t="str">
        <f t="shared" si="40"/>
        <v>SAD-548-2019</v>
      </c>
      <c r="D705" s="955" t="s">
        <v>2172</v>
      </c>
      <c r="E705" s="943" t="s">
        <v>2173</v>
      </c>
      <c r="F705" s="271" t="s">
        <v>2174</v>
      </c>
      <c r="G705" s="276">
        <v>250560</v>
      </c>
      <c r="H705" s="273"/>
      <c r="I705" s="944" t="str">
        <f t="shared" si="43"/>
        <v>322001</v>
      </c>
      <c r="J705" s="272">
        <v>150001</v>
      </c>
      <c r="K705" s="273" t="s">
        <v>3524</v>
      </c>
      <c r="L705" s="273" t="s">
        <v>2841</v>
      </c>
      <c r="M705" s="279">
        <v>43556</v>
      </c>
      <c r="N705" s="945">
        <v>43921</v>
      </c>
      <c r="O705" s="943" t="s">
        <v>2789</v>
      </c>
      <c r="P705" s="274">
        <f>R705*12</f>
        <v>250560</v>
      </c>
      <c r="Q705" s="275">
        <f t="shared" si="41"/>
        <v>11</v>
      </c>
      <c r="R705" s="278">
        <v>20880</v>
      </c>
      <c r="S705" s="270" t="s">
        <v>2175</v>
      </c>
      <c r="T705" s="937"/>
    </row>
    <row r="706" spans="1:20" s="877" customFormat="1" ht="14.25" hidden="1" customHeight="1" x14ac:dyDescent="0.25">
      <c r="A706" s="873"/>
      <c r="B706" s="941">
        <v>225</v>
      </c>
      <c r="C706" s="269" t="str">
        <f>MID(D706,1,12)</f>
        <v>SAD-549-2019</v>
      </c>
      <c r="D706" s="280" t="s">
        <v>2176</v>
      </c>
      <c r="E706" s="270" t="s">
        <v>2177</v>
      </c>
      <c r="F706" s="271" t="s">
        <v>2178</v>
      </c>
      <c r="G706" s="276">
        <v>16000000</v>
      </c>
      <c r="H706" s="273"/>
      <c r="I706" s="944">
        <v>211002</v>
      </c>
      <c r="J706" s="272">
        <v>150001</v>
      </c>
      <c r="K706" s="273" t="s">
        <v>3524</v>
      </c>
      <c r="L706" s="573" t="s">
        <v>2843</v>
      </c>
      <c r="M706" s="945">
        <v>43552</v>
      </c>
      <c r="N706" s="281">
        <v>43921</v>
      </c>
      <c r="O706" s="282">
        <v>211002</v>
      </c>
      <c r="P706" s="274">
        <f>R706*12</f>
        <v>2000000.04</v>
      </c>
      <c r="Q706" s="275">
        <f>DATEDIF(M706,N706,"m")</f>
        <v>12</v>
      </c>
      <c r="R706" s="275">
        <v>166666.67000000001</v>
      </c>
      <c r="S706" s="283" t="s">
        <v>2112</v>
      </c>
      <c r="T706" s="873"/>
    </row>
    <row r="707" spans="1:20" s="938" customFormat="1" ht="14.25" hidden="1" customHeight="1" x14ac:dyDescent="0.25">
      <c r="A707" s="937"/>
      <c r="B707" s="941">
        <v>225</v>
      </c>
      <c r="C707" s="269" t="str">
        <f t="shared" si="40"/>
        <v>SAD-549-2019</v>
      </c>
      <c r="D707" s="280" t="s">
        <v>2176</v>
      </c>
      <c r="E707" s="270" t="s">
        <v>2177</v>
      </c>
      <c r="F707" s="271" t="s">
        <v>2178</v>
      </c>
      <c r="G707" s="276">
        <v>16000000</v>
      </c>
      <c r="H707" s="273"/>
      <c r="I707" s="944">
        <v>511001</v>
      </c>
      <c r="J707" s="272">
        <v>150001</v>
      </c>
      <c r="K707" s="273" t="s">
        <v>3524</v>
      </c>
      <c r="L707" s="573" t="s">
        <v>2843</v>
      </c>
      <c r="M707" s="945">
        <v>43552</v>
      </c>
      <c r="N707" s="281">
        <v>43921</v>
      </c>
      <c r="O707" s="282">
        <v>511001</v>
      </c>
      <c r="P707" s="274">
        <f>R707*12</f>
        <v>6000000</v>
      </c>
      <c r="Q707" s="275">
        <f t="shared" si="41"/>
        <v>12</v>
      </c>
      <c r="R707" s="275">
        <v>500000</v>
      </c>
      <c r="S707" s="283" t="s">
        <v>2112</v>
      </c>
      <c r="T707" s="937"/>
    </row>
    <row r="708" spans="1:20" s="938" customFormat="1" ht="14.25" hidden="1" customHeight="1" x14ac:dyDescent="0.25">
      <c r="A708" s="937"/>
      <c r="B708" s="555">
        <v>226</v>
      </c>
      <c r="C708" s="269" t="str">
        <f t="shared" si="40"/>
        <v>SAD-550-2019</v>
      </c>
      <c r="D708" s="280" t="s">
        <v>2179</v>
      </c>
      <c r="E708" s="956" t="s">
        <v>2180</v>
      </c>
      <c r="F708" s="271" t="s">
        <v>2181</v>
      </c>
      <c r="G708" s="957">
        <v>1080000</v>
      </c>
      <c r="H708" s="958"/>
      <c r="I708" s="944" t="str">
        <f t="shared" si="43"/>
        <v>333001</v>
      </c>
      <c r="J708" s="272">
        <v>150001</v>
      </c>
      <c r="K708" s="273" t="s">
        <v>3524</v>
      </c>
      <c r="L708" s="273" t="s">
        <v>2838</v>
      </c>
      <c r="M708" s="279">
        <v>43556</v>
      </c>
      <c r="N708" s="945">
        <v>43921</v>
      </c>
      <c r="O708" s="943" t="s">
        <v>2769</v>
      </c>
      <c r="P708" s="274">
        <f t="shared" si="44"/>
        <v>1080000</v>
      </c>
      <c r="Q708" s="275">
        <f t="shared" si="41"/>
        <v>11</v>
      </c>
      <c r="R708" s="275">
        <v>90000</v>
      </c>
      <c r="S708" s="270" t="s">
        <v>2182</v>
      </c>
      <c r="T708" s="937"/>
    </row>
    <row r="709" spans="1:20" s="938" customFormat="1" ht="14.25" hidden="1" customHeight="1" x14ac:dyDescent="0.25">
      <c r="A709" s="937"/>
      <c r="B709" s="959">
        <v>227</v>
      </c>
      <c r="C709" s="269" t="str">
        <f t="shared" si="40"/>
        <v>SAD-551-2019</v>
      </c>
      <c r="D709" s="955" t="s">
        <v>2183</v>
      </c>
      <c r="E709" s="956" t="s">
        <v>2184</v>
      </c>
      <c r="F709" s="271" t="s">
        <v>2185</v>
      </c>
      <c r="G709" s="957">
        <v>620000</v>
      </c>
      <c r="H709" s="958"/>
      <c r="I709" s="944" t="str">
        <f t="shared" si="43"/>
        <v>339005</v>
      </c>
      <c r="J709" s="272">
        <v>150001</v>
      </c>
      <c r="K709" s="273" t="s">
        <v>3524</v>
      </c>
      <c r="L709" s="273" t="s">
        <v>2838</v>
      </c>
      <c r="M709" s="279">
        <v>43556</v>
      </c>
      <c r="N709" s="945">
        <v>43921</v>
      </c>
      <c r="O709" s="943" t="s">
        <v>2786</v>
      </c>
      <c r="P709" s="274">
        <f t="shared" si="44"/>
        <v>676363.63636363635</v>
      </c>
      <c r="Q709" s="275">
        <f t="shared" si="41"/>
        <v>11</v>
      </c>
      <c r="R709" s="278">
        <f>G709/Q709</f>
        <v>56363.63636363636</v>
      </c>
      <c r="S709" s="270" t="s">
        <v>2186</v>
      </c>
      <c r="T709" s="937"/>
    </row>
    <row r="710" spans="1:20" s="938" customFormat="1" ht="14.25" hidden="1" customHeight="1" x14ac:dyDescent="0.25">
      <c r="A710" s="937"/>
      <c r="B710" s="82">
        <v>228</v>
      </c>
      <c r="C710" s="83" t="str">
        <f t="shared" si="40"/>
        <v>SAD-552-2019</v>
      </c>
      <c r="D710" s="960" t="s">
        <v>2187</v>
      </c>
      <c r="E710" s="59" t="s">
        <v>2188</v>
      </c>
      <c r="F710" s="885" t="s">
        <v>2189</v>
      </c>
      <c r="G710" s="961">
        <v>470670</v>
      </c>
      <c r="H710" s="962"/>
      <c r="I710" s="618" t="str">
        <f t="shared" si="43"/>
        <v>357003</v>
      </c>
      <c r="J710" s="66">
        <v>150001</v>
      </c>
      <c r="K710" s="58" t="s">
        <v>3524</v>
      </c>
      <c r="L710" s="962"/>
      <c r="M710" s="6">
        <v>43525</v>
      </c>
      <c r="N710" s="909">
        <v>43830</v>
      </c>
      <c r="O710" s="963" t="s">
        <v>2816</v>
      </c>
      <c r="P710" s="71">
        <f t="shared" si="44"/>
        <v>627560</v>
      </c>
      <c r="Q710" s="86">
        <f t="shared" si="41"/>
        <v>9</v>
      </c>
      <c r="R710" s="86">
        <f>G710/Q710</f>
        <v>52296.666666666664</v>
      </c>
      <c r="S710" s="894" t="s">
        <v>2190</v>
      </c>
      <c r="T710" s="937"/>
    </row>
    <row r="711" spans="1:20" s="938" customFormat="1" ht="14.25" hidden="1" customHeight="1" x14ac:dyDescent="0.25">
      <c r="A711" s="937"/>
      <c r="B711" s="959">
        <v>229</v>
      </c>
      <c r="C711" s="269" t="str">
        <f t="shared" si="40"/>
        <v>SAD-553-2019</v>
      </c>
      <c r="D711" s="955" t="s">
        <v>2191</v>
      </c>
      <c r="E711" s="270" t="s">
        <v>2192</v>
      </c>
      <c r="F711" s="271" t="s">
        <v>2193</v>
      </c>
      <c r="G711" s="276">
        <v>620000</v>
      </c>
      <c r="H711" s="273"/>
      <c r="I711" s="944" t="str">
        <f t="shared" si="43"/>
        <v>339005</v>
      </c>
      <c r="J711" s="272">
        <v>150001</v>
      </c>
      <c r="K711" s="273" t="s">
        <v>3524</v>
      </c>
      <c r="L711" s="273" t="s">
        <v>2838</v>
      </c>
      <c r="M711" s="279">
        <v>43556</v>
      </c>
      <c r="N711" s="945">
        <v>43921</v>
      </c>
      <c r="O711" s="943" t="s">
        <v>2786</v>
      </c>
      <c r="P711" s="274">
        <f t="shared" si="44"/>
        <v>676363.67999999993</v>
      </c>
      <c r="Q711" s="275">
        <f t="shared" si="41"/>
        <v>11</v>
      </c>
      <c r="R711" s="275">
        <v>56363.64</v>
      </c>
      <c r="S711" s="270" t="s">
        <v>2186</v>
      </c>
      <c r="T711" s="937"/>
    </row>
    <row r="712" spans="1:20" s="938" customFormat="1" ht="14.25" hidden="1" customHeight="1" x14ac:dyDescent="0.25">
      <c r="A712" s="937"/>
      <c r="B712" s="553">
        <v>230</v>
      </c>
      <c r="C712" s="269" t="str">
        <f t="shared" si="40"/>
        <v>SAD-554-2019</v>
      </c>
      <c r="D712" s="280" t="s">
        <v>2194</v>
      </c>
      <c r="E712" s="270" t="s">
        <v>1622</v>
      </c>
      <c r="F712" s="271" t="s">
        <v>2195</v>
      </c>
      <c r="G712" s="276">
        <v>90000</v>
      </c>
      <c r="H712" s="273"/>
      <c r="I712" s="944" t="str">
        <f t="shared" si="43"/>
        <v>339005</v>
      </c>
      <c r="J712" s="272">
        <v>150001</v>
      </c>
      <c r="K712" s="273" t="s">
        <v>3524</v>
      </c>
      <c r="L712" s="273" t="s">
        <v>2838</v>
      </c>
      <c r="M712" s="279">
        <v>43556</v>
      </c>
      <c r="N712" s="945">
        <v>43921</v>
      </c>
      <c r="O712" s="943" t="s">
        <v>2786</v>
      </c>
      <c r="P712" s="274">
        <f>R712*12</f>
        <v>98181.818181818177</v>
      </c>
      <c r="Q712" s="275">
        <f t="shared" si="41"/>
        <v>11</v>
      </c>
      <c r="R712" s="554">
        <f>G712/Q712</f>
        <v>8181.818181818182</v>
      </c>
      <c r="S712" s="270" t="s">
        <v>2196</v>
      </c>
      <c r="T712" s="937"/>
    </row>
    <row r="713" spans="1:20" s="938" customFormat="1" ht="13.5" hidden="1" customHeight="1" x14ac:dyDescent="0.25">
      <c r="A713" s="937"/>
      <c r="B713" s="277">
        <v>231</v>
      </c>
      <c r="C713" s="269" t="str">
        <f t="shared" si="40"/>
        <v>SAD-555-2019</v>
      </c>
      <c r="D713" s="280" t="s">
        <v>2197</v>
      </c>
      <c r="E713" s="270" t="s">
        <v>2198</v>
      </c>
      <c r="F713" s="271" t="s">
        <v>2199</v>
      </c>
      <c r="G713" s="276">
        <v>200000</v>
      </c>
      <c r="H713" s="273"/>
      <c r="I713" s="944" t="str">
        <f t="shared" si="43"/>
        <v>339005</v>
      </c>
      <c r="J713" s="272">
        <v>150001</v>
      </c>
      <c r="K713" s="273" t="s">
        <v>3524</v>
      </c>
      <c r="L713" s="273" t="s">
        <v>2838</v>
      </c>
      <c r="M713" s="279">
        <v>43556</v>
      </c>
      <c r="N713" s="945">
        <v>43921</v>
      </c>
      <c r="O713" s="943" t="s">
        <v>2786</v>
      </c>
      <c r="P713" s="274">
        <f t="shared" si="44"/>
        <v>218181.81818181818</v>
      </c>
      <c r="Q713" s="275">
        <f t="shared" si="41"/>
        <v>11</v>
      </c>
      <c r="R713" s="286">
        <f t="shared" ref="R713:R780" si="45">G713/Q713</f>
        <v>18181.81818181818</v>
      </c>
      <c r="S713" s="270" t="s">
        <v>2200</v>
      </c>
      <c r="T713" s="937"/>
    </row>
    <row r="714" spans="1:20" s="847" customFormat="1" ht="13.5" hidden="1" customHeight="1" x14ac:dyDescent="0.25">
      <c r="A714" s="863"/>
      <c r="B714" s="882">
        <v>232</v>
      </c>
      <c r="C714" s="269" t="str">
        <f t="shared" si="40"/>
        <v>SAD-556-2019</v>
      </c>
      <c r="D714" s="280" t="s">
        <v>2201</v>
      </c>
      <c r="E714" s="270" t="s">
        <v>2202</v>
      </c>
      <c r="F714" s="271" t="s">
        <v>2203</v>
      </c>
      <c r="G714" s="276">
        <v>315000</v>
      </c>
      <c r="H714" s="273"/>
      <c r="I714" s="944" t="str">
        <f t="shared" si="43"/>
        <v>339005</v>
      </c>
      <c r="J714" s="272">
        <v>150001</v>
      </c>
      <c r="K714" s="273" t="s">
        <v>3524</v>
      </c>
      <c r="L714" s="273" t="s">
        <v>2838</v>
      </c>
      <c r="M714" s="279">
        <v>43556</v>
      </c>
      <c r="N714" s="945">
        <v>43921</v>
      </c>
      <c r="O714" s="943" t="s">
        <v>2786</v>
      </c>
      <c r="P714" s="274">
        <f t="shared" si="44"/>
        <v>343636.36363636365</v>
      </c>
      <c r="Q714" s="275">
        <f t="shared" si="41"/>
        <v>11</v>
      </c>
      <c r="R714" s="286">
        <f>G714/Q714</f>
        <v>28636.363636363636</v>
      </c>
      <c r="S714" s="270" t="s">
        <v>2204</v>
      </c>
      <c r="T714" s="863"/>
    </row>
    <row r="715" spans="1:20" s="938" customFormat="1" ht="13.5" hidden="1" customHeight="1" x14ac:dyDescent="0.25">
      <c r="A715" s="937"/>
      <c r="B715" s="559">
        <v>233</v>
      </c>
      <c r="C715" s="269" t="str">
        <f t="shared" si="40"/>
        <v>SAD-557-2019</v>
      </c>
      <c r="D715" s="284" t="s">
        <v>2205</v>
      </c>
      <c r="E715" s="285" t="s">
        <v>1639</v>
      </c>
      <c r="F715" s="271" t="s">
        <v>2203</v>
      </c>
      <c r="G715" s="276">
        <v>315000</v>
      </c>
      <c r="H715" s="273"/>
      <c r="I715" s="944" t="str">
        <f t="shared" si="43"/>
        <v>339005</v>
      </c>
      <c r="J715" s="272">
        <v>150001</v>
      </c>
      <c r="K715" s="273" t="s">
        <v>3524</v>
      </c>
      <c r="L715" s="273" t="s">
        <v>2838</v>
      </c>
      <c r="M715" s="279">
        <v>43556</v>
      </c>
      <c r="N715" s="945">
        <v>43921</v>
      </c>
      <c r="O715" s="943" t="s">
        <v>2786</v>
      </c>
      <c r="P715" s="274">
        <f t="shared" si="44"/>
        <v>343636.36363636365</v>
      </c>
      <c r="Q715" s="275">
        <f t="shared" si="41"/>
        <v>11</v>
      </c>
      <c r="R715" s="286">
        <f t="shared" si="45"/>
        <v>28636.363636363636</v>
      </c>
      <c r="S715" s="270" t="s">
        <v>2204</v>
      </c>
      <c r="T715" s="937"/>
    </row>
    <row r="716" spans="1:20" s="848" customFormat="1" ht="13.5" hidden="1" customHeight="1" x14ac:dyDescent="0.25">
      <c r="A716" s="893"/>
      <c r="B716" s="882">
        <v>234</v>
      </c>
      <c r="C716" s="269" t="str">
        <f t="shared" si="40"/>
        <v>SAD-558-2019</v>
      </c>
      <c r="D716" s="280" t="s">
        <v>2206</v>
      </c>
      <c r="E716" s="270" t="s">
        <v>1614</v>
      </c>
      <c r="F716" s="271" t="s">
        <v>2207</v>
      </c>
      <c r="G716" s="276">
        <v>470000</v>
      </c>
      <c r="H716" s="273"/>
      <c r="I716" s="944" t="str">
        <f t="shared" si="43"/>
        <v>339005</v>
      </c>
      <c r="J716" s="272">
        <v>150001</v>
      </c>
      <c r="K716" s="273" t="s">
        <v>3524</v>
      </c>
      <c r="L716" s="273" t="s">
        <v>2838</v>
      </c>
      <c r="M716" s="279">
        <v>43556</v>
      </c>
      <c r="N716" s="945">
        <v>43921</v>
      </c>
      <c r="O716" s="943" t="s">
        <v>2786</v>
      </c>
      <c r="P716" s="274">
        <f>R716*12</f>
        <v>512727.27272727271</v>
      </c>
      <c r="Q716" s="275">
        <f t="shared" si="41"/>
        <v>11</v>
      </c>
      <c r="R716" s="286">
        <f t="shared" si="45"/>
        <v>42727.272727272728</v>
      </c>
      <c r="S716" s="270" t="s">
        <v>2208</v>
      </c>
      <c r="T716" s="893"/>
    </row>
    <row r="717" spans="1:20" s="299" customFormat="1" ht="13.5" hidden="1" customHeight="1" x14ac:dyDescent="0.25">
      <c r="A717" s="289"/>
      <c r="B717" s="277">
        <v>235</v>
      </c>
      <c r="C717" s="269" t="str">
        <f t="shared" si="40"/>
        <v>SAD-559-2019</v>
      </c>
      <c r="D717" s="280" t="s">
        <v>2209</v>
      </c>
      <c r="E717" s="287" t="s">
        <v>2210</v>
      </c>
      <c r="F717" s="271" t="s">
        <v>2211</v>
      </c>
      <c r="G717" s="276">
        <v>500000</v>
      </c>
      <c r="H717" s="273"/>
      <c r="I717" s="944" t="str">
        <f t="shared" si="43"/>
        <v>339005</v>
      </c>
      <c r="J717" s="272">
        <v>150001</v>
      </c>
      <c r="K717" s="273" t="s">
        <v>3524</v>
      </c>
      <c r="L717" s="273" t="s">
        <v>2838</v>
      </c>
      <c r="M717" s="279">
        <v>43556</v>
      </c>
      <c r="N717" s="945">
        <v>43921</v>
      </c>
      <c r="O717" s="943" t="s">
        <v>2786</v>
      </c>
      <c r="P717" s="274">
        <f t="shared" si="44"/>
        <v>545454.54545454541</v>
      </c>
      <c r="Q717" s="275">
        <f t="shared" si="41"/>
        <v>11</v>
      </c>
      <c r="R717" s="286">
        <f t="shared" si="45"/>
        <v>45454.545454545456</v>
      </c>
      <c r="S717" s="270" t="s">
        <v>2212</v>
      </c>
      <c r="T717" s="289"/>
    </row>
    <row r="718" spans="1:20" s="299" customFormat="1" ht="13.5" hidden="1" customHeight="1" x14ac:dyDescent="0.25">
      <c r="A718" s="289"/>
      <c r="B718" s="865">
        <v>236</v>
      </c>
      <c r="C718" s="78" t="str">
        <f t="shared" si="40"/>
        <v>SDH-529-2019</v>
      </c>
      <c r="D718" s="81" t="s">
        <v>2213</v>
      </c>
      <c r="E718" s="56" t="s">
        <v>2214</v>
      </c>
      <c r="F718" s="79" t="s">
        <v>2215</v>
      </c>
      <c r="G718" s="964">
        <v>508841.424</v>
      </c>
      <c r="H718" s="965"/>
      <c r="I718" s="870" t="str">
        <f t="shared" si="43"/>
        <v/>
      </c>
      <c r="J718" s="166" t="s">
        <v>2992</v>
      </c>
      <c r="K718" s="167" t="s">
        <v>3526</v>
      </c>
      <c r="L718" s="965"/>
      <c r="M718" s="54">
        <v>43556</v>
      </c>
      <c r="N718" s="816" t="s">
        <v>2217</v>
      </c>
      <c r="O718" s="860"/>
      <c r="P718" s="169">
        <v>0</v>
      </c>
      <c r="Q718" s="80" t="e">
        <f t="shared" si="41"/>
        <v>#VALUE!</v>
      </c>
      <c r="R718" s="80" t="e">
        <f t="shared" si="45"/>
        <v>#VALUE!</v>
      </c>
      <c r="S718" s="56" t="s">
        <v>2216</v>
      </c>
      <c r="T718" s="289"/>
    </row>
    <row r="719" spans="1:20" s="299" customFormat="1" ht="13.5" hidden="1" customHeight="1" x14ac:dyDescent="0.25">
      <c r="A719" s="289"/>
      <c r="B719" s="553">
        <v>237</v>
      </c>
      <c r="C719" s="269" t="str">
        <f t="shared" si="40"/>
        <v>SDH-530-2019</v>
      </c>
      <c r="D719" s="280" t="s">
        <v>2218</v>
      </c>
      <c r="E719" s="270" t="s">
        <v>2219</v>
      </c>
      <c r="F719" s="271" t="s">
        <v>2220</v>
      </c>
      <c r="G719" s="276">
        <v>6000000</v>
      </c>
      <c r="H719" s="273"/>
      <c r="I719" s="944" t="str">
        <f t="shared" si="43"/>
        <v>249004</v>
      </c>
      <c r="J719" s="272">
        <v>150001</v>
      </c>
      <c r="K719" s="273" t="s">
        <v>3524</v>
      </c>
      <c r="L719" s="573" t="s">
        <v>2844</v>
      </c>
      <c r="M719" s="281">
        <v>43552</v>
      </c>
      <c r="N719" s="281">
        <v>43921</v>
      </c>
      <c r="O719" s="282" t="s">
        <v>2790</v>
      </c>
      <c r="P719" s="274">
        <f t="shared" si="44"/>
        <v>6000000</v>
      </c>
      <c r="Q719" s="275">
        <f t="shared" si="41"/>
        <v>12</v>
      </c>
      <c r="R719" s="286">
        <f>G719/Q719</f>
        <v>500000</v>
      </c>
      <c r="S719" s="283" t="s">
        <v>2221</v>
      </c>
      <c r="T719" s="289"/>
    </row>
    <row r="720" spans="1:20" s="877" customFormat="1" ht="13.5" hidden="1" customHeight="1" x14ac:dyDescent="0.25">
      <c r="A720" s="873"/>
      <c r="B720" s="463">
        <v>238</v>
      </c>
      <c r="C720" s="454" t="str">
        <f t="shared" si="40"/>
        <v>SOP-889-2019</v>
      </c>
      <c r="D720" s="455" t="s">
        <v>2222</v>
      </c>
      <c r="E720" s="456" t="s">
        <v>2223</v>
      </c>
      <c r="F720" s="919" t="s">
        <v>2224</v>
      </c>
      <c r="G720" s="421">
        <v>8874421.2899999991</v>
      </c>
      <c r="H720" s="467"/>
      <c r="I720" s="897" t="str">
        <f t="shared" si="43"/>
        <v/>
      </c>
      <c r="J720" s="458" t="s">
        <v>2992</v>
      </c>
      <c r="K720" s="459" t="s">
        <v>3526</v>
      </c>
      <c r="L720" s="467"/>
      <c r="M720" s="453">
        <v>43552</v>
      </c>
      <c r="N720" s="453">
        <v>43585</v>
      </c>
      <c r="O720" s="460"/>
      <c r="P720" s="461">
        <f t="shared" si="44"/>
        <v>106493055.47999999</v>
      </c>
      <c r="Q720" s="462">
        <f t="shared" si="41"/>
        <v>1</v>
      </c>
      <c r="R720" s="462">
        <f t="shared" si="45"/>
        <v>8874421.2899999991</v>
      </c>
      <c r="S720" s="467">
        <v>8874421.2899999991</v>
      </c>
      <c r="T720" s="873"/>
    </row>
    <row r="721" spans="1:20" s="877" customFormat="1" ht="13.5" hidden="1" customHeight="1" x14ac:dyDescent="0.25">
      <c r="A721" s="873"/>
      <c r="B721" s="559">
        <v>239</v>
      </c>
      <c r="C721" s="290" t="str">
        <f>MID(D721,1,12)</f>
        <v>SRA-087-2019</v>
      </c>
      <c r="D721" s="284" t="s">
        <v>2225</v>
      </c>
      <c r="E721" s="285" t="s">
        <v>2226</v>
      </c>
      <c r="F721" s="291" t="s">
        <v>2227</v>
      </c>
      <c r="G721" s="292">
        <v>2737009.9775999999</v>
      </c>
      <c r="H721" s="285"/>
      <c r="I721" s="293" t="str">
        <f>MID(O721,1,6)</f>
        <v>322001</v>
      </c>
      <c r="J721" s="294">
        <v>150001</v>
      </c>
      <c r="K721" s="288" t="s">
        <v>3524</v>
      </c>
      <c r="L721" s="288" t="s">
        <v>2838</v>
      </c>
      <c r="M721" s="295">
        <v>43556</v>
      </c>
      <c r="N721" s="295">
        <v>43921</v>
      </c>
      <c r="O721" s="285" t="s">
        <v>2783</v>
      </c>
      <c r="P721" s="296">
        <f>R721*12</f>
        <v>912347.52</v>
      </c>
      <c r="Q721" s="297">
        <f>DATEDIF(M721,N721,"m")</f>
        <v>11</v>
      </c>
      <c r="R721" s="298">
        <v>76028.960000000006</v>
      </c>
      <c r="S721" s="285" t="s">
        <v>2228</v>
      </c>
      <c r="T721" s="873"/>
    </row>
    <row r="722" spans="1:20" s="877" customFormat="1" ht="13.5" hidden="1" customHeight="1" x14ac:dyDescent="0.25">
      <c r="A722" s="873"/>
      <c r="B722" s="559">
        <v>239</v>
      </c>
      <c r="C722" s="290" t="str">
        <f>MID(D722,1,12)</f>
        <v>SRA-087-2019</v>
      </c>
      <c r="D722" s="284" t="s">
        <v>2225</v>
      </c>
      <c r="E722" s="285" t="s">
        <v>2226</v>
      </c>
      <c r="F722" s="291" t="s">
        <v>2227</v>
      </c>
      <c r="G722" s="292">
        <v>2737009.9775999999</v>
      </c>
      <c r="H722" s="285"/>
      <c r="I722" s="293" t="str">
        <f>MID(O722,1,6)</f>
        <v>322001</v>
      </c>
      <c r="J722" s="294">
        <v>150001</v>
      </c>
      <c r="K722" s="288" t="s">
        <v>3524</v>
      </c>
      <c r="L722" s="288" t="s">
        <v>2838</v>
      </c>
      <c r="M722" s="295">
        <v>43556</v>
      </c>
      <c r="N722" s="295">
        <v>43921</v>
      </c>
      <c r="O722" s="285" t="s">
        <v>2781</v>
      </c>
      <c r="P722" s="296">
        <f>R722*12</f>
        <v>912336.60000000009</v>
      </c>
      <c r="Q722" s="297">
        <f>DATEDIF(M722,N722,"m")</f>
        <v>11</v>
      </c>
      <c r="R722" s="298">
        <v>76028.05</v>
      </c>
      <c r="S722" s="285" t="s">
        <v>2228</v>
      </c>
      <c r="T722" s="873"/>
    </row>
    <row r="723" spans="1:20" s="938" customFormat="1" ht="13.5" hidden="1" customHeight="1" x14ac:dyDescent="0.25">
      <c r="A723" s="937"/>
      <c r="B723" s="559">
        <v>239</v>
      </c>
      <c r="C723" s="290" t="str">
        <f t="shared" ref="C723:C791" si="46">MID(D723,1,12)</f>
        <v>SRA-087-2019</v>
      </c>
      <c r="D723" s="284" t="s">
        <v>2225</v>
      </c>
      <c r="E723" s="285" t="s">
        <v>2226</v>
      </c>
      <c r="F723" s="291" t="s">
        <v>2227</v>
      </c>
      <c r="G723" s="292">
        <v>2737009.9775999999</v>
      </c>
      <c r="H723" s="285"/>
      <c r="I723" s="293" t="str">
        <f t="shared" si="43"/>
        <v>322001</v>
      </c>
      <c r="J723" s="294">
        <v>150001</v>
      </c>
      <c r="K723" s="288" t="s">
        <v>3524</v>
      </c>
      <c r="L723" s="288" t="s">
        <v>2838</v>
      </c>
      <c r="M723" s="295">
        <v>43556</v>
      </c>
      <c r="N723" s="295">
        <v>43921</v>
      </c>
      <c r="O723" s="285" t="s">
        <v>2782</v>
      </c>
      <c r="P723" s="296">
        <f t="shared" si="44"/>
        <v>912336.60000000009</v>
      </c>
      <c r="Q723" s="297">
        <f t="shared" ref="Q723:Q791" si="47">DATEDIF(M723,N723,"m")</f>
        <v>11</v>
      </c>
      <c r="R723" s="298">
        <v>76028.05</v>
      </c>
      <c r="S723" s="285" t="s">
        <v>2228</v>
      </c>
      <c r="T723" s="937"/>
    </row>
    <row r="724" spans="1:20" s="877" customFormat="1" ht="13.5" hidden="1" customHeight="1" x14ac:dyDescent="0.25">
      <c r="A724" s="873"/>
      <c r="B724" s="82">
        <v>240</v>
      </c>
      <c r="C724" s="83" t="str">
        <f t="shared" si="46"/>
        <v>TES-194-2019</v>
      </c>
      <c r="D724" s="84" t="s">
        <v>2229</v>
      </c>
      <c r="E724" s="59" t="s">
        <v>2230</v>
      </c>
      <c r="F724" s="85" t="s">
        <v>2231</v>
      </c>
      <c r="G724" s="886" t="s">
        <v>2232</v>
      </c>
      <c r="H724" s="876"/>
      <c r="I724" s="618" t="str">
        <f t="shared" si="43"/>
        <v>341001</v>
      </c>
      <c r="J724" s="66">
        <v>110001</v>
      </c>
      <c r="K724" s="58" t="s">
        <v>3525</v>
      </c>
      <c r="L724" s="876"/>
      <c r="M724" s="875">
        <v>43595</v>
      </c>
      <c r="N724" s="966" t="s">
        <v>2233</v>
      </c>
      <c r="O724" s="935" t="s">
        <v>3109</v>
      </c>
      <c r="P724" s="71">
        <v>1799480.16</v>
      </c>
      <c r="Q724" s="86">
        <v>1</v>
      </c>
      <c r="R724" s="14">
        <v>149956.68</v>
      </c>
      <c r="S724" s="876" t="s">
        <v>2232</v>
      </c>
      <c r="T724" s="873"/>
    </row>
    <row r="725" spans="1:20" s="848" customFormat="1" ht="15" hidden="1" customHeight="1" x14ac:dyDescent="0.25">
      <c r="B725" s="883">
        <v>241</v>
      </c>
      <c r="C725" s="83" t="str">
        <f t="shared" si="46"/>
        <v>TES-195-2019</v>
      </c>
      <c r="D725" s="84" t="s">
        <v>2234</v>
      </c>
      <c r="E725" s="885" t="s">
        <v>2235</v>
      </c>
      <c r="F725" s="85" t="s">
        <v>2231</v>
      </c>
      <c r="G725" s="886" t="s">
        <v>2232</v>
      </c>
      <c r="H725" s="876"/>
      <c r="I725" s="618" t="str">
        <f t="shared" si="43"/>
        <v>341001</v>
      </c>
      <c r="J725" s="66">
        <v>110001</v>
      </c>
      <c r="K725" s="58" t="s">
        <v>3525</v>
      </c>
      <c r="L725" s="876"/>
      <c r="M725" s="875">
        <v>43595</v>
      </c>
      <c r="N725" s="966" t="s">
        <v>2233</v>
      </c>
      <c r="O725" s="935" t="s">
        <v>3109</v>
      </c>
      <c r="P725" s="71">
        <v>1954451.52</v>
      </c>
      <c r="Q725" s="86" t="e">
        <f t="shared" si="47"/>
        <v>#VALUE!</v>
      </c>
      <c r="R725" s="86" t="e">
        <f t="shared" si="45"/>
        <v>#VALUE!</v>
      </c>
      <c r="S725" s="876" t="s">
        <v>2232</v>
      </c>
    </row>
    <row r="726" spans="1:20" s="938" customFormat="1" ht="13.5" hidden="1" customHeight="1" x14ac:dyDescent="0.25">
      <c r="A726" s="937"/>
      <c r="B726" s="82">
        <v>242</v>
      </c>
      <c r="C726" s="83" t="str">
        <f t="shared" si="46"/>
        <v>TES-196-2019</v>
      </c>
      <c r="D726" s="84" t="s">
        <v>2236</v>
      </c>
      <c r="E726" s="59" t="s">
        <v>2237</v>
      </c>
      <c r="F726" s="85" t="s">
        <v>2231</v>
      </c>
      <c r="G726" s="886" t="s">
        <v>2232</v>
      </c>
      <c r="H726" s="876"/>
      <c r="I726" s="618" t="str">
        <f t="shared" si="43"/>
        <v>341001</v>
      </c>
      <c r="J726" s="66">
        <v>110001</v>
      </c>
      <c r="K726" s="58" t="s">
        <v>3525</v>
      </c>
      <c r="L726" s="876"/>
      <c r="M726" s="875">
        <v>43595</v>
      </c>
      <c r="N726" s="966" t="s">
        <v>2233</v>
      </c>
      <c r="O726" s="935" t="s">
        <v>3109</v>
      </c>
      <c r="P726" s="71">
        <v>1943273.76</v>
      </c>
      <c r="Q726" s="86" t="e">
        <f t="shared" si="47"/>
        <v>#VALUE!</v>
      </c>
      <c r="R726" s="86" t="e">
        <f t="shared" si="45"/>
        <v>#VALUE!</v>
      </c>
      <c r="S726" s="876" t="s">
        <v>2232</v>
      </c>
      <c r="T726" s="937"/>
    </row>
    <row r="727" spans="1:20" s="940" customFormat="1" ht="13.5" hidden="1" customHeight="1" x14ac:dyDescent="0.25">
      <c r="A727" s="939"/>
      <c r="B727" s="884">
        <v>243</v>
      </c>
      <c r="C727" s="269" t="str">
        <f t="shared" si="46"/>
        <v>TES-197-2019</v>
      </c>
      <c r="D727" s="280" t="s">
        <v>2238</v>
      </c>
      <c r="E727" s="270" t="s">
        <v>2239</v>
      </c>
      <c r="F727" s="287" t="s">
        <v>2240</v>
      </c>
      <c r="G727" s="276">
        <v>1631768.52</v>
      </c>
      <c r="H727" s="273"/>
      <c r="I727" s="944" t="str">
        <f t="shared" si="43"/>
        <v>322001</v>
      </c>
      <c r="J727" s="272">
        <v>150001</v>
      </c>
      <c r="K727" s="273" t="s">
        <v>3524</v>
      </c>
      <c r="L727" s="288" t="s">
        <v>2838</v>
      </c>
      <c r="M727" s="279">
        <v>43556</v>
      </c>
      <c r="N727" s="945">
        <v>43921</v>
      </c>
      <c r="O727" s="943" t="s">
        <v>2791</v>
      </c>
      <c r="P727" s="274">
        <f t="shared" si="44"/>
        <v>1780111.1127272728</v>
      </c>
      <c r="Q727" s="275">
        <f t="shared" si="47"/>
        <v>11</v>
      </c>
      <c r="R727" s="286">
        <f t="shared" si="45"/>
        <v>148342.59272727274</v>
      </c>
      <c r="S727" s="270" t="s">
        <v>2241</v>
      </c>
      <c r="T727" s="939"/>
    </row>
    <row r="728" spans="1:20" s="940" customFormat="1" ht="13.5" hidden="1" customHeight="1" x14ac:dyDescent="0.25">
      <c r="A728" s="939"/>
      <c r="B728" s="82">
        <v>244</v>
      </c>
      <c r="C728" s="83" t="str">
        <f t="shared" si="46"/>
        <v>TES-198-2019</v>
      </c>
      <c r="D728" s="84" t="s">
        <v>2242</v>
      </c>
      <c r="E728" s="59" t="s">
        <v>2243</v>
      </c>
      <c r="F728" s="85" t="s">
        <v>2244</v>
      </c>
      <c r="G728" s="577">
        <v>1200000</v>
      </c>
      <c r="H728" s="578"/>
      <c r="I728" s="618" t="str">
        <f t="shared" si="43"/>
        <v>331003</v>
      </c>
      <c r="J728" s="66">
        <v>110001</v>
      </c>
      <c r="K728" s="58" t="s">
        <v>3525</v>
      </c>
      <c r="L728" s="573" t="s">
        <v>2845</v>
      </c>
      <c r="M728" s="579">
        <v>43539</v>
      </c>
      <c r="N728" s="881" t="s">
        <v>2246</v>
      </c>
      <c r="O728" s="876" t="s">
        <v>2858</v>
      </c>
      <c r="P728" s="554">
        <v>1200000</v>
      </c>
      <c r="Q728" s="86">
        <v>1</v>
      </c>
      <c r="R728" s="86">
        <v>1200000</v>
      </c>
      <c r="S728" s="59" t="s">
        <v>2245</v>
      </c>
      <c r="T728" s="939"/>
    </row>
    <row r="729" spans="1:20" s="940" customFormat="1" ht="13.5" hidden="1" customHeight="1" x14ac:dyDescent="0.25">
      <c r="A729" s="939"/>
      <c r="B729" s="852">
        <v>245</v>
      </c>
      <c r="C729" s="406" t="str">
        <f t="shared" si="46"/>
        <v>SOP-798-2017</v>
      </c>
      <c r="D729" s="452" t="s">
        <v>2247</v>
      </c>
      <c r="E729" s="409" t="s">
        <v>226</v>
      </c>
      <c r="F729" s="851" t="s">
        <v>2248</v>
      </c>
      <c r="G729" s="420">
        <v>-31053.439999999999</v>
      </c>
      <c r="H729" s="420"/>
      <c r="I729" s="420"/>
      <c r="J729" s="420"/>
      <c r="K729" s="420"/>
      <c r="L729" s="420"/>
      <c r="M729" s="453" t="s">
        <v>14</v>
      </c>
      <c r="N729" s="453" t="s">
        <v>14</v>
      </c>
      <c r="O729" s="453"/>
      <c r="P729" s="453"/>
      <c r="Q729" s="407" t="e">
        <f t="shared" si="47"/>
        <v>#VALUE!</v>
      </c>
      <c r="R729" s="408" t="e">
        <f t="shared" si="45"/>
        <v>#VALUE!</v>
      </c>
      <c r="S729" s="421" t="s">
        <v>2249</v>
      </c>
      <c r="T729" s="939"/>
    </row>
    <row r="730" spans="1:20" s="940" customFormat="1" ht="13.5" hidden="1" customHeight="1" x14ac:dyDescent="0.25">
      <c r="A730" s="939"/>
      <c r="B730" s="553">
        <v>246</v>
      </c>
      <c r="C730" s="269" t="str">
        <f t="shared" si="46"/>
        <v>SPP-323-2019</v>
      </c>
      <c r="D730" s="270" t="s">
        <v>2250</v>
      </c>
      <c r="E730" s="270" t="s">
        <v>1331</v>
      </c>
      <c r="F730" s="271" t="s">
        <v>2251</v>
      </c>
      <c r="G730" s="276">
        <v>1037812.8384</v>
      </c>
      <c r="H730" s="273"/>
      <c r="I730" s="944" t="str">
        <f t="shared" ref="I730:I740" si="48">MID(O730,1,6)</f>
        <v>322001</v>
      </c>
      <c r="J730" s="272">
        <v>150001</v>
      </c>
      <c r="K730" s="273" t="s">
        <v>3524</v>
      </c>
      <c r="L730" s="288" t="s">
        <v>2838</v>
      </c>
      <c r="M730" s="279">
        <v>43556</v>
      </c>
      <c r="N730" s="279">
        <v>43921</v>
      </c>
      <c r="O730" s="270" t="s">
        <v>2792</v>
      </c>
      <c r="P730" s="274">
        <f t="shared" ref="P730:P741" si="49">R730*12</f>
        <v>1132159.4600727272</v>
      </c>
      <c r="Q730" s="275">
        <f t="shared" si="47"/>
        <v>11</v>
      </c>
      <c r="R730" s="286">
        <f t="shared" si="45"/>
        <v>94346.621672727269</v>
      </c>
      <c r="S730" s="287" t="s">
        <v>2252</v>
      </c>
      <c r="T730" s="939"/>
    </row>
    <row r="731" spans="1:20" s="938" customFormat="1" ht="13.5" hidden="1" customHeight="1" x14ac:dyDescent="0.25">
      <c r="A731" s="937"/>
      <c r="B731" s="882">
        <v>247</v>
      </c>
      <c r="C731" s="234" t="str">
        <f>MID(D731,1,12)</f>
        <v>SIV-001-2019</v>
      </c>
      <c r="D731" s="235" t="s">
        <v>2253</v>
      </c>
      <c r="E731" s="235" t="s">
        <v>2254</v>
      </c>
      <c r="F731" s="236" t="s">
        <v>2255</v>
      </c>
      <c r="G731" s="967">
        <v>4171360</v>
      </c>
      <c r="H731" s="968"/>
      <c r="I731" s="948" t="str">
        <f>MID(O731,1,6)</f>
        <v>322001</v>
      </c>
      <c r="J731" s="237">
        <v>150001</v>
      </c>
      <c r="K731" s="238" t="s">
        <v>3524</v>
      </c>
      <c r="L731" s="968"/>
      <c r="M731" s="239">
        <v>43586</v>
      </c>
      <c r="N731" s="239">
        <v>44469</v>
      </c>
      <c r="O731" s="235" t="s">
        <v>2765</v>
      </c>
      <c r="P731" s="240">
        <f>R731*12</f>
        <v>431520</v>
      </c>
      <c r="Q731" s="241">
        <f>DATEDIF(M731,N731,"m")</f>
        <v>28</v>
      </c>
      <c r="R731" s="242">
        <v>35960</v>
      </c>
      <c r="S731" s="242"/>
      <c r="T731" s="937"/>
    </row>
    <row r="732" spans="1:20" s="938" customFormat="1" ht="13.5" hidden="1" customHeight="1" x14ac:dyDescent="0.25">
      <c r="A732" s="937"/>
      <c r="B732" s="882">
        <v>247</v>
      </c>
      <c r="C732" s="234" t="str">
        <f>MID(D732,1,12)</f>
        <v>SIV-001-2019</v>
      </c>
      <c r="D732" s="235" t="s">
        <v>2253</v>
      </c>
      <c r="E732" s="235" t="s">
        <v>2254</v>
      </c>
      <c r="F732" s="236" t="s">
        <v>2255</v>
      </c>
      <c r="G732" s="967">
        <v>4171360</v>
      </c>
      <c r="H732" s="968"/>
      <c r="I732" s="948" t="str">
        <f>MID(O732,1,6)</f>
        <v>322001</v>
      </c>
      <c r="J732" s="237">
        <v>150001</v>
      </c>
      <c r="K732" s="238" t="s">
        <v>3524</v>
      </c>
      <c r="L732" s="968"/>
      <c r="M732" s="239">
        <v>43586</v>
      </c>
      <c r="N732" s="239">
        <v>44469</v>
      </c>
      <c r="O732" s="235" t="s">
        <v>2766</v>
      </c>
      <c r="P732" s="240">
        <f>R732*12</f>
        <v>431520</v>
      </c>
      <c r="Q732" s="241">
        <f>DATEDIF(M732,N732,"m")</f>
        <v>28</v>
      </c>
      <c r="R732" s="242">
        <v>35960</v>
      </c>
      <c r="S732" s="242"/>
      <c r="T732" s="937"/>
    </row>
    <row r="733" spans="1:20" s="938" customFormat="1" ht="13.5" hidden="1" customHeight="1" x14ac:dyDescent="0.25">
      <c r="A733" s="937"/>
      <c r="B733" s="882">
        <v>247</v>
      </c>
      <c r="C733" s="234" t="str">
        <f>MID(D733,1,12)</f>
        <v>SIV-001-2019</v>
      </c>
      <c r="D733" s="235" t="s">
        <v>2253</v>
      </c>
      <c r="E733" s="235" t="s">
        <v>2254</v>
      </c>
      <c r="F733" s="236" t="s">
        <v>2255</v>
      </c>
      <c r="G733" s="967">
        <v>4171360</v>
      </c>
      <c r="H733" s="968"/>
      <c r="I733" s="948" t="str">
        <f>MID(O733,1,6)</f>
        <v>322001</v>
      </c>
      <c r="J733" s="237">
        <v>150001</v>
      </c>
      <c r="K733" s="238" t="s">
        <v>3524</v>
      </c>
      <c r="L733" s="968"/>
      <c r="M733" s="239">
        <v>43586</v>
      </c>
      <c r="N733" s="239">
        <v>44469</v>
      </c>
      <c r="O733" s="235" t="s">
        <v>2767</v>
      </c>
      <c r="P733" s="240">
        <f>R733*12</f>
        <v>431520</v>
      </c>
      <c r="Q733" s="241">
        <f>DATEDIF(M733,N733,"m")</f>
        <v>28</v>
      </c>
      <c r="R733" s="242">
        <v>35960</v>
      </c>
      <c r="S733" s="242"/>
      <c r="T733" s="937"/>
    </row>
    <row r="734" spans="1:20" s="938" customFormat="1" ht="13.5" hidden="1" customHeight="1" x14ac:dyDescent="0.25">
      <c r="A734" s="937"/>
      <c r="B734" s="882">
        <v>247</v>
      </c>
      <c r="C734" s="234" t="str">
        <f t="shared" si="46"/>
        <v>SIV-001-2019</v>
      </c>
      <c r="D734" s="235" t="s">
        <v>2253</v>
      </c>
      <c r="E734" s="235" t="s">
        <v>2254</v>
      </c>
      <c r="F734" s="236" t="s">
        <v>2255</v>
      </c>
      <c r="G734" s="967">
        <v>4171360</v>
      </c>
      <c r="H734" s="968"/>
      <c r="I734" s="948" t="str">
        <f t="shared" si="48"/>
        <v>322001</v>
      </c>
      <c r="J734" s="237">
        <v>150001</v>
      </c>
      <c r="K734" s="238" t="s">
        <v>3524</v>
      </c>
      <c r="L734" s="968"/>
      <c r="M734" s="239">
        <v>43586</v>
      </c>
      <c r="N734" s="239">
        <v>44469</v>
      </c>
      <c r="O734" s="235" t="s">
        <v>2768</v>
      </c>
      <c r="P734" s="240">
        <f>R734*12</f>
        <v>431520</v>
      </c>
      <c r="Q734" s="241">
        <f t="shared" si="47"/>
        <v>28</v>
      </c>
      <c r="R734" s="242">
        <v>35960</v>
      </c>
      <c r="S734" s="242"/>
      <c r="T734" s="937"/>
    </row>
    <row r="735" spans="1:20" s="847" customFormat="1" ht="13.5" hidden="1" customHeight="1" x14ac:dyDescent="0.25">
      <c r="A735" s="863"/>
      <c r="B735" s="555">
        <v>248</v>
      </c>
      <c r="C735" s="269" t="str">
        <f t="shared" si="46"/>
        <v>SAD-560-2019</v>
      </c>
      <c r="D735" s="280" t="s">
        <v>2256</v>
      </c>
      <c r="E735" s="270" t="s">
        <v>972</v>
      </c>
      <c r="F735" s="271" t="s">
        <v>2257</v>
      </c>
      <c r="G735" s="276">
        <v>2154000</v>
      </c>
      <c r="H735" s="273"/>
      <c r="I735" s="944" t="str">
        <f t="shared" si="48"/>
        <v>253003</v>
      </c>
      <c r="J735" s="272">
        <v>110001</v>
      </c>
      <c r="K735" s="273" t="s">
        <v>3525</v>
      </c>
      <c r="L735" s="288" t="s">
        <v>2838</v>
      </c>
      <c r="M735" s="279">
        <v>43556</v>
      </c>
      <c r="N735" s="945">
        <v>43921</v>
      </c>
      <c r="O735" s="943" t="s">
        <v>2793</v>
      </c>
      <c r="P735" s="274">
        <f t="shared" si="49"/>
        <v>2349818.1818181816</v>
      </c>
      <c r="Q735" s="275">
        <f t="shared" si="47"/>
        <v>11</v>
      </c>
      <c r="R735" s="286">
        <f t="shared" si="45"/>
        <v>195818.18181818182</v>
      </c>
      <c r="S735" s="287" t="s">
        <v>2258</v>
      </c>
      <c r="T735" s="863"/>
    </row>
    <row r="736" spans="1:20" s="938" customFormat="1" ht="13.5" hidden="1" customHeight="1" x14ac:dyDescent="0.25">
      <c r="A736" s="937"/>
      <c r="B736" s="959">
        <v>249</v>
      </c>
      <c r="C736" s="269" t="str">
        <f t="shared" si="46"/>
        <v>SAD-561-2019</v>
      </c>
      <c r="D736" s="280" t="s">
        <v>2259</v>
      </c>
      <c r="E736" s="270" t="s">
        <v>260</v>
      </c>
      <c r="F736" s="271" t="s">
        <v>2260</v>
      </c>
      <c r="G736" s="276">
        <v>62650000</v>
      </c>
      <c r="H736" s="273"/>
      <c r="I736" s="944" t="str">
        <f t="shared" si="48"/>
        <v>339009</v>
      </c>
      <c r="J736" s="272">
        <v>150001</v>
      </c>
      <c r="K736" s="273" t="s">
        <v>3524</v>
      </c>
      <c r="L736" s="573" t="s">
        <v>2859</v>
      </c>
      <c r="M736" s="279">
        <v>43556</v>
      </c>
      <c r="N736" s="279">
        <v>43921</v>
      </c>
      <c r="O736" s="270" t="s">
        <v>2772</v>
      </c>
      <c r="P736" s="274">
        <f>R736*12</f>
        <v>64600000</v>
      </c>
      <c r="Q736" s="275">
        <v>3</v>
      </c>
      <c r="R736" s="769">
        <v>5383333.333333333</v>
      </c>
      <c r="S736" s="287" t="s">
        <v>2261</v>
      </c>
      <c r="T736" s="937"/>
    </row>
    <row r="737" spans="1:20" s="938" customFormat="1" ht="13.5" hidden="1" customHeight="1" x14ac:dyDescent="0.25">
      <c r="A737" s="937"/>
      <c r="B737" s="559">
        <v>250</v>
      </c>
      <c r="C737" s="269" t="str">
        <f t="shared" si="46"/>
        <v>TES-199-2019</v>
      </c>
      <c r="D737" s="280" t="s">
        <v>2262</v>
      </c>
      <c r="E737" s="270" t="s">
        <v>445</v>
      </c>
      <c r="F737" s="271" t="s">
        <v>2263</v>
      </c>
      <c r="G737" s="952">
        <v>217473.96960000001</v>
      </c>
      <c r="H737" s="953"/>
      <c r="I737" s="944" t="str">
        <f t="shared" si="48"/>
        <v>322001</v>
      </c>
      <c r="J737" s="272">
        <v>150001</v>
      </c>
      <c r="K737" s="273" t="s">
        <v>3524</v>
      </c>
      <c r="L737" s="288" t="s">
        <v>2838</v>
      </c>
      <c r="M737" s="279">
        <v>43556</v>
      </c>
      <c r="N737" s="279">
        <v>43921</v>
      </c>
      <c r="O737" s="270" t="s">
        <v>2774</v>
      </c>
      <c r="P737" s="274">
        <f t="shared" si="49"/>
        <v>237244.33047272728</v>
      </c>
      <c r="Q737" s="275">
        <f t="shared" si="47"/>
        <v>11</v>
      </c>
      <c r="R737" s="286">
        <f t="shared" si="45"/>
        <v>19770.360872727273</v>
      </c>
      <c r="S737" s="287" t="s">
        <v>2264</v>
      </c>
      <c r="T737" s="937"/>
    </row>
    <row r="738" spans="1:20" s="848" customFormat="1" ht="13.5" hidden="1" customHeight="1" x14ac:dyDescent="0.25">
      <c r="B738" s="874">
        <v>251</v>
      </c>
      <c r="C738" s="269" t="str">
        <f t="shared" si="46"/>
        <v>SDH-531-2019</v>
      </c>
      <c r="D738" s="280" t="s">
        <v>2265</v>
      </c>
      <c r="E738" s="270" t="s">
        <v>161</v>
      </c>
      <c r="F738" s="271" t="s">
        <v>2266</v>
      </c>
      <c r="G738" s="952">
        <v>406001.29920000001</v>
      </c>
      <c r="H738" s="953"/>
      <c r="I738" s="944" t="str">
        <f t="shared" si="48"/>
        <v>322001</v>
      </c>
      <c r="J738" s="272">
        <v>150001</v>
      </c>
      <c r="K738" s="273" t="s">
        <v>3524</v>
      </c>
      <c r="L738" s="288" t="s">
        <v>2838</v>
      </c>
      <c r="M738" s="279">
        <v>43556</v>
      </c>
      <c r="N738" s="279">
        <v>43921</v>
      </c>
      <c r="O738" s="270" t="s">
        <v>2794</v>
      </c>
      <c r="P738" s="274">
        <f t="shared" si="49"/>
        <v>442910.50821818184</v>
      </c>
      <c r="Q738" s="275">
        <f t="shared" si="47"/>
        <v>11</v>
      </c>
      <c r="R738" s="286">
        <f t="shared" si="45"/>
        <v>36909.20901818182</v>
      </c>
      <c r="S738" s="287" t="s">
        <v>2267</v>
      </c>
    </row>
    <row r="739" spans="1:20" s="848" customFormat="1" ht="13.5" hidden="1" customHeight="1" x14ac:dyDescent="0.25">
      <c r="B739" s="730">
        <v>252</v>
      </c>
      <c r="C739" s="78" t="str">
        <f t="shared" si="46"/>
        <v>SAD-562-2019</v>
      </c>
      <c r="D739" s="81" t="s">
        <v>2268</v>
      </c>
      <c r="E739" s="859" t="s">
        <v>2269</v>
      </c>
      <c r="F739" s="79" t="s">
        <v>2270</v>
      </c>
      <c r="G739" s="62">
        <v>500000</v>
      </c>
      <c r="H739" s="167"/>
      <c r="I739" s="870" t="str">
        <f t="shared" si="48"/>
        <v/>
      </c>
      <c r="J739" s="166" t="s">
        <v>2992</v>
      </c>
      <c r="K739" s="167" t="s">
        <v>3526</v>
      </c>
      <c r="L739" s="167"/>
      <c r="M739" s="868">
        <v>43556</v>
      </c>
      <c r="N739" s="868">
        <v>43616</v>
      </c>
      <c r="O739" s="969"/>
      <c r="P739" s="169">
        <v>0</v>
      </c>
      <c r="Q739" s="80">
        <f t="shared" si="47"/>
        <v>1</v>
      </c>
      <c r="R739" s="80">
        <f t="shared" si="45"/>
        <v>500000</v>
      </c>
      <c r="S739" s="170" t="s">
        <v>2271</v>
      </c>
    </row>
    <row r="740" spans="1:20" s="807" customFormat="1" ht="16.5" hidden="1" customHeight="1" x14ac:dyDescent="0.25">
      <c r="B740" s="882">
        <v>253</v>
      </c>
      <c r="C740" s="269" t="str">
        <f t="shared" si="46"/>
        <v>SPP-324-2019</v>
      </c>
      <c r="D740" s="970" t="s">
        <v>2272</v>
      </c>
      <c r="E740" s="271" t="s">
        <v>613</v>
      </c>
      <c r="F740" s="271" t="s">
        <v>2273</v>
      </c>
      <c r="G740" s="276">
        <v>4872000</v>
      </c>
      <c r="H740" s="273"/>
      <c r="I740" s="944" t="str">
        <f t="shared" si="48"/>
        <v>322001</v>
      </c>
      <c r="J740" s="272">
        <v>150001</v>
      </c>
      <c r="K740" s="273" t="s">
        <v>3524</v>
      </c>
      <c r="L740" s="288" t="s">
        <v>2838</v>
      </c>
      <c r="M740" s="971">
        <v>43556</v>
      </c>
      <c r="N740" s="971">
        <v>43921</v>
      </c>
      <c r="O740" s="970" t="s">
        <v>2792</v>
      </c>
      <c r="P740" s="274">
        <f t="shared" si="49"/>
        <v>5314909.0909090908</v>
      </c>
      <c r="Q740" s="275">
        <f t="shared" si="47"/>
        <v>11</v>
      </c>
      <c r="R740" s="286">
        <f t="shared" si="45"/>
        <v>442909.09090909088</v>
      </c>
      <c r="S740" s="283" t="s">
        <v>2274</v>
      </c>
    </row>
    <row r="741" spans="1:20" s="807" customFormat="1" ht="16.5" hidden="1" customHeight="1" x14ac:dyDescent="0.25">
      <c r="B741" s="882">
        <v>254</v>
      </c>
      <c r="C741" s="269" t="str">
        <f t="shared" si="46"/>
        <v>SDU-013-2019</v>
      </c>
      <c r="D741" s="970" t="s">
        <v>2275</v>
      </c>
      <c r="E741" s="271" t="s">
        <v>2276</v>
      </c>
      <c r="F741" s="271" t="s">
        <v>2277</v>
      </c>
      <c r="G741" s="276">
        <v>3584385.8016000004</v>
      </c>
      <c r="H741" s="273"/>
      <c r="I741" s="944" t="str">
        <f>MID(O741,1,6)</f>
        <v>322001</v>
      </c>
      <c r="J741" s="272">
        <v>150001</v>
      </c>
      <c r="K741" s="273" t="s">
        <v>3524</v>
      </c>
      <c r="L741" s="288" t="s">
        <v>2838</v>
      </c>
      <c r="M741" s="971">
        <v>43556</v>
      </c>
      <c r="N741" s="971">
        <v>43921</v>
      </c>
      <c r="O741" s="970" t="s">
        <v>2795</v>
      </c>
      <c r="P741" s="274">
        <f t="shared" si="49"/>
        <v>3910239.0562909096</v>
      </c>
      <c r="Q741" s="275">
        <f t="shared" si="47"/>
        <v>11</v>
      </c>
      <c r="R741" s="286">
        <f t="shared" si="45"/>
        <v>325853.25469090912</v>
      </c>
      <c r="S741" s="283" t="s">
        <v>2278</v>
      </c>
    </row>
    <row r="742" spans="1:20" s="807" customFormat="1" ht="16.5" hidden="1" customHeight="1" x14ac:dyDescent="0.25">
      <c r="B742" s="852">
        <v>255</v>
      </c>
      <c r="C742" s="406" t="str">
        <f t="shared" si="46"/>
        <v>SOP-826-2017</v>
      </c>
      <c r="D742" s="452" t="s">
        <v>2279</v>
      </c>
      <c r="E742" s="409" t="s">
        <v>68</v>
      </c>
      <c r="F742" s="851" t="s">
        <v>2280</v>
      </c>
      <c r="G742" s="421">
        <v>73993.05</v>
      </c>
      <c r="H742" s="421"/>
      <c r="I742" s="421"/>
      <c r="J742" s="421"/>
      <c r="K742" s="421"/>
      <c r="L742" s="421"/>
      <c r="M742" s="453" t="s">
        <v>14</v>
      </c>
      <c r="N742" s="453" t="s">
        <v>14</v>
      </c>
      <c r="O742" s="453"/>
      <c r="P742" s="453"/>
      <c r="Q742" s="407" t="e">
        <f t="shared" si="47"/>
        <v>#VALUE!</v>
      </c>
      <c r="R742" s="408" t="e">
        <f t="shared" si="45"/>
        <v>#VALUE!</v>
      </c>
      <c r="S742" s="409" t="s">
        <v>2281</v>
      </c>
    </row>
    <row r="743" spans="1:20" s="807" customFormat="1" ht="16.5" hidden="1" customHeight="1" x14ac:dyDescent="0.25">
      <c r="B743" s="418">
        <v>256</v>
      </c>
      <c r="C743" s="406" t="str">
        <f t="shared" si="46"/>
        <v>SOP-859-2018</v>
      </c>
      <c r="D743" s="452" t="s">
        <v>2282</v>
      </c>
      <c r="E743" s="409" t="s">
        <v>956</v>
      </c>
      <c r="F743" s="851" t="s">
        <v>2283</v>
      </c>
      <c r="G743" s="421" t="s">
        <v>14</v>
      </c>
      <c r="H743" s="421"/>
      <c r="I743" s="421"/>
      <c r="J743" s="421"/>
      <c r="K743" s="421"/>
      <c r="L743" s="421"/>
      <c r="M743" s="972">
        <v>43302</v>
      </c>
      <c r="N743" s="972">
        <v>43421</v>
      </c>
      <c r="O743" s="972"/>
      <c r="P743" s="972"/>
      <c r="Q743" s="407">
        <f t="shared" si="47"/>
        <v>3</v>
      </c>
      <c r="R743" s="408" t="e">
        <f t="shared" si="45"/>
        <v>#VALUE!</v>
      </c>
      <c r="S743" s="421" t="s">
        <v>14</v>
      </c>
    </row>
    <row r="744" spans="1:20" s="807" customFormat="1" ht="16.5" hidden="1" customHeight="1" x14ac:dyDescent="0.25">
      <c r="B744" s="809">
        <v>732</v>
      </c>
      <c r="C744" s="25" t="str">
        <f t="shared" si="46"/>
        <v>SAD-269-2014</v>
      </c>
      <c r="D744" s="107" t="s">
        <v>2284</v>
      </c>
      <c r="E744" s="108" t="s">
        <v>2285</v>
      </c>
      <c r="F744" s="109" t="s">
        <v>2286</v>
      </c>
      <c r="G744" s="110">
        <v>728000</v>
      </c>
      <c r="H744" s="110"/>
      <c r="I744" s="110"/>
      <c r="J744" s="110"/>
      <c r="K744" s="110"/>
      <c r="L744" s="110"/>
      <c r="M744" s="111">
        <v>41586</v>
      </c>
      <c r="N744" s="111">
        <v>42369</v>
      </c>
      <c r="O744" s="111"/>
      <c r="P744" s="111"/>
      <c r="Q744" s="31">
        <f t="shared" si="47"/>
        <v>25</v>
      </c>
      <c r="R744" s="32">
        <f t="shared" si="45"/>
        <v>29120</v>
      </c>
      <c r="S744" s="112"/>
    </row>
    <row r="745" spans="1:20" s="807" customFormat="1" ht="16.5" hidden="1" customHeight="1" x14ac:dyDescent="0.25">
      <c r="B745" s="727">
        <v>733</v>
      </c>
      <c r="C745" s="25" t="str">
        <f t="shared" si="46"/>
        <v>SPP-254-2016</v>
      </c>
      <c r="D745" s="113" t="s">
        <v>2287</v>
      </c>
      <c r="E745" s="113" t="s">
        <v>2288</v>
      </c>
      <c r="F745" s="114" t="s">
        <v>2289</v>
      </c>
      <c r="G745" s="115">
        <v>5600000</v>
      </c>
      <c r="H745" s="115"/>
      <c r="I745" s="115"/>
      <c r="J745" s="115"/>
      <c r="K745" s="115"/>
      <c r="L745" s="115"/>
      <c r="M745" s="116">
        <v>42521</v>
      </c>
      <c r="N745" s="116">
        <v>42866</v>
      </c>
      <c r="O745" s="116"/>
      <c r="P745" s="116"/>
      <c r="Q745" s="31">
        <f t="shared" si="47"/>
        <v>11</v>
      </c>
      <c r="R745" s="32">
        <f t="shared" si="45"/>
        <v>509090.90909090912</v>
      </c>
      <c r="S745" s="117"/>
    </row>
    <row r="746" spans="1:20" s="807" customFormat="1" ht="16.5" hidden="1" customHeight="1" x14ac:dyDescent="0.25">
      <c r="B746" s="727">
        <v>734</v>
      </c>
      <c r="C746" s="25" t="str">
        <f t="shared" si="46"/>
        <v>SAD-353-2016</v>
      </c>
      <c r="D746" s="108" t="s">
        <v>2290</v>
      </c>
      <c r="E746" s="108" t="s">
        <v>2291</v>
      </c>
      <c r="F746" s="109" t="s">
        <v>2292</v>
      </c>
      <c r="G746" s="110">
        <v>3000000</v>
      </c>
      <c r="H746" s="110"/>
      <c r="I746" s="110"/>
      <c r="J746" s="110"/>
      <c r="K746" s="110"/>
      <c r="L746" s="110"/>
      <c r="M746" s="111">
        <v>42538</v>
      </c>
      <c r="N746" s="111">
        <v>42916</v>
      </c>
      <c r="O746" s="111"/>
      <c r="P746" s="111"/>
      <c r="Q746" s="31">
        <f t="shared" si="47"/>
        <v>12</v>
      </c>
      <c r="R746" s="32">
        <f t="shared" si="45"/>
        <v>250000</v>
      </c>
      <c r="S746" s="112"/>
    </row>
    <row r="747" spans="1:20" s="807" customFormat="1" ht="16.5" hidden="1" customHeight="1" x14ac:dyDescent="0.25">
      <c r="B747" s="809">
        <v>735</v>
      </c>
      <c r="C747" s="25" t="str">
        <f t="shared" si="46"/>
        <v>SDH-457-2015</v>
      </c>
      <c r="D747" s="113" t="s">
        <v>2293</v>
      </c>
      <c r="E747" s="113" t="s">
        <v>2294</v>
      </c>
      <c r="F747" s="114" t="s">
        <v>66</v>
      </c>
      <c r="G747" s="118">
        <v>82120</v>
      </c>
      <c r="H747" s="118"/>
      <c r="I747" s="118"/>
      <c r="J747" s="118"/>
      <c r="K747" s="118"/>
      <c r="L747" s="118"/>
      <c r="M747" s="116">
        <v>42005</v>
      </c>
      <c r="N747" s="116">
        <v>42441</v>
      </c>
      <c r="O747" s="116"/>
      <c r="P747" s="116"/>
      <c r="Q747" s="31">
        <f t="shared" si="47"/>
        <v>14</v>
      </c>
      <c r="R747" s="32">
        <f t="shared" si="45"/>
        <v>5865.7142857142853</v>
      </c>
      <c r="S747" s="115" t="s">
        <v>2295</v>
      </c>
    </row>
    <row r="748" spans="1:20" s="807" customFormat="1" ht="16.5" hidden="1" customHeight="1" x14ac:dyDescent="0.25">
      <c r="B748" s="727">
        <v>736</v>
      </c>
      <c r="C748" s="25" t="str">
        <f t="shared" si="46"/>
        <v>SDH-458-2015</v>
      </c>
      <c r="D748" s="113" t="s">
        <v>2296</v>
      </c>
      <c r="E748" s="113" t="s">
        <v>2297</v>
      </c>
      <c r="F748" s="114" t="s">
        <v>66</v>
      </c>
      <c r="G748" s="118">
        <v>78000</v>
      </c>
      <c r="H748" s="118"/>
      <c r="I748" s="118"/>
      <c r="J748" s="118"/>
      <c r="K748" s="118"/>
      <c r="L748" s="118"/>
      <c r="M748" s="116">
        <v>42005</v>
      </c>
      <c r="N748" s="116">
        <v>42441</v>
      </c>
      <c r="O748" s="116"/>
      <c r="P748" s="116"/>
      <c r="Q748" s="31">
        <f t="shared" si="47"/>
        <v>14</v>
      </c>
      <c r="R748" s="32">
        <f t="shared" si="45"/>
        <v>5571.4285714285716</v>
      </c>
      <c r="S748" s="115" t="s">
        <v>2298</v>
      </c>
    </row>
    <row r="749" spans="1:20" s="807" customFormat="1" ht="16.5" hidden="1" customHeight="1" x14ac:dyDescent="0.25">
      <c r="B749" s="727">
        <v>737</v>
      </c>
      <c r="C749" s="25" t="str">
        <f t="shared" si="46"/>
        <v>SDH-460-2015</v>
      </c>
      <c r="D749" s="113" t="s">
        <v>2299</v>
      </c>
      <c r="E749" s="113" t="s">
        <v>2300</v>
      </c>
      <c r="F749" s="114" t="s">
        <v>66</v>
      </c>
      <c r="G749" s="118">
        <v>141683.85</v>
      </c>
      <c r="H749" s="118"/>
      <c r="I749" s="118"/>
      <c r="J749" s="118"/>
      <c r="K749" s="118"/>
      <c r="L749" s="118"/>
      <c r="M749" s="116">
        <v>42005</v>
      </c>
      <c r="N749" s="116">
        <v>42441</v>
      </c>
      <c r="O749" s="116"/>
      <c r="P749" s="116"/>
      <c r="Q749" s="31">
        <f t="shared" si="47"/>
        <v>14</v>
      </c>
      <c r="R749" s="32">
        <f t="shared" si="45"/>
        <v>10120.275</v>
      </c>
      <c r="S749" s="115" t="s">
        <v>2301</v>
      </c>
    </row>
    <row r="750" spans="1:20" s="807" customFormat="1" ht="16.5" hidden="1" customHeight="1" x14ac:dyDescent="0.25">
      <c r="B750" s="809">
        <v>738</v>
      </c>
      <c r="C750" s="25" t="str">
        <f t="shared" si="46"/>
        <v>SDH-461-2015</v>
      </c>
      <c r="D750" s="113" t="s">
        <v>2302</v>
      </c>
      <c r="E750" s="113" t="s">
        <v>2303</v>
      </c>
      <c r="F750" s="114" t="s">
        <v>66</v>
      </c>
      <c r="G750" s="118">
        <v>95004</v>
      </c>
      <c r="H750" s="118"/>
      <c r="I750" s="118"/>
      <c r="J750" s="118"/>
      <c r="K750" s="118"/>
      <c r="L750" s="118"/>
      <c r="M750" s="116">
        <v>42005</v>
      </c>
      <c r="N750" s="116">
        <v>42441</v>
      </c>
      <c r="O750" s="116"/>
      <c r="P750" s="116"/>
      <c r="Q750" s="31">
        <f t="shared" si="47"/>
        <v>14</v>
      </c>
      <c r="R750" s="32">
        <f t="shared" si="45"/>
        <v>6786</v>
      </c>
      <c r="S750" s="115" t="s">
        <v>2304</v>
      </c>
    </row>
    <row r="751" spans="1:20" s="807" customFormat="1" ht="16.5" hidden="1" customHeight="1" x14ac:dyDescent="0.25">
      <c r="B751" s="727">
        <v>739</v>
      </c>
      <c r="C751" s="25" t="str">
        <f t="shared" si="46"/>
        <v>SDH-462-2015</v>
      </c>
      <c r="D751" s="113" t="s">
        <v>2305</v>
      </c>
      <c r="E751" s="113" t="s">
        <v>2306</v>
      </c>
      <c r="F751" s="114" t="s">
        <v>66</v>
      </c>
      <c r="G751" s="118">
        <v>68250</v>
      </c>
      <c r="H751" s="118"/>
      <c r="I751" s="118"/>
      <c r="J751" s="118"/>
      <c r="K751" s="118"/>
      <c r="L751" s="118"/>
      <c r="M751" s="116">
        <v>42005</v>
      </c>
      <c r="N751" s="116">
        <v>42441</v>
      </c>
      <c r="O751" s="116"/>
      <c r="P751" s="116"/>
      <c r="Q751" s="31">
        <f t="shared" si="47"/>
        <v>14</v>
      </c>
      <c r="R751" s="32">
        <f t="shared" si="45"/>
        <v>4875</v>
      </c>
      <c r="S751" s="115" t="s">
        <v>2307</v>
      </c>
    </row>
    <row r="752" spans="1:20" s="807" customFormat="1" ht="16.5" hidden="1" customHeight="1" x14ac:dyDescent="0.25">
      <c r="B752" s="809">
        <v>740</v>
      </c>
      <c r="C752" s="25" t="str">
        <f t="shared" si="46"/>
        <v>SDU-007-2015</v>
      </c>
      <c r="D752" s="113" t="s">
        <v>2308</v>
      </c>
      <c r="E752" s="113" t="s">
        <v>2309</v>
      </c>
      <c r="F752" s="114" t="s">
        <v>66</v>
      </c>
      <c r="G752" s="115">
        <v>504173.02720000001</v>
      </c>
      <c r="H752" s="115"/>
      <c r="I752" s="115"/>
      <c r="J752" s="115"/>
      <c r="K752" s="115"/>
      <c r="L752" s="115"/>
      <c r="M752" s="116">
        <v>42005</v>
      </c>
      <c r="N752" s="116">
        <v>42441</v>
      </c>
      <c r="O752" s="116"/>
      <c r="P752" s="116"/>
      <c r="Q752" s="31">
        <f t="shared" si="47"/>
        <v>14</v>
      </c>
      <c r="R752" s="32">
        <f t="shared" si="45"/>
        <v>36012.359085714284</v>
      </c>
      <c r="S752" s="115" t="s">
        <v>2310</v>
      </c>
    </row>
    <row r="753" spans="1:19" s="807" customFormat="1" ht="16.5" hidden="1" customHeight="1" x14ac:dyDescent="0.25">
      <c r="B753" s="727">
        <v>741</v>
      </c>
      <c r="C753" s="25" t="str">
        <f t="shared" si="46"/>
        <v>SAD-354-2016</v>
      </c>
      <c r="D753" s="108" t="s">
        <v>2311</v>
      </c>
      <c r="E753" s="108" t="s">
        <v>2312</v>
      </c>
      <c r="F753" s="109" t="s">
        <v>2313</v>
      </c>
      <c r="G753" s="110">
        <v>2850000</v>
      </c>
      <c r="H753" s="110"/>
      <c r="I753" s="110"/>
      <c r="J753" s="110"/>
      <c r="K753" s="110"/>
      <c r="L753" s="110"/>
      <c r="M753" s="111">
        <v>42538</v>
      </c>
      <c r="N753" s="111">
        <v>43039</v>
      </c>
      <c r="O753" s="111"/>
      <c r="P753" s="111"/>
      <c r="Q753" s="31">
        <f t="shared" si="47"/>
        <v>16</v>
      </c>
      <c r="R753" s="32">
        <f t="shared" si="45"/>
        <v>178125</v>
      </c>
      <c r="S753" s="112"/>
    </row>
    <row r="754" spans="1:19" s="807" customFormat="1" ht="16.5" hidden="1" customHeight="1" x14ac:dyDescent="0.25">
      <c r="B754" s="727">
        <v>742</v>
      </c>
      <c r="C754" s="25" t="str">
        <f t="shared" si="46"/>
        <v>SPP-251-2016</v>
      </c>
      <c r="D754" s="113" t="s">
        <v>2314</v>
      </c>
      <c r="E754" s="113" t="s">
        <v>675</v>
      </c>
      <c r="F754" s="114" t="s">
        <v>2315</v>
      </c>
      <c r="G754" s="115">
        <v>2240000</v>
      </c>
      <c r="H754" s="115"/>
      <c r="I754" s="115"/>
      <c r="J754" s="115"/>
      <c r="K754" s="115"/>
      <c r="L754" s="115"/>
      <c r="M754" s="116">
        <v>42522</v>
      </c>
      <c r="N754" s="116" t="s">
        <v>2316</v>
      </c>
      <c r="O754" s="116"/>
      <c r="P754" s="116"/>
      <c r="Q754" s="31" t="e">
        <f t="shared" si="47"/>
        <v>#VALUE!</v>
      </c>
      <c r="R754" s="32" t="e">
        <f t="shared" si="45"/>
        <v>#VALUE!</v>
      </c>
      <c r="S754" s="117"/>
    </row>
    <row r="755" spans="1:19" s="807" customFormat="1" ht="16.5" hidden="1" customHeight="1" x14ac:dyDescent="0.25">
      <c r="A755" s="840"/>
      <c r="B755" s="809">
        <v>743</v>
      </c>
      <c r="C755" s="25" t="str">
        <f t="shared" si="46"/>
        <v>SRA-051-2016</v>
      </c>
      <c r="D755" s="119" t="s">
        <v>2317</v>
      </c>
      <c r="E755" s="119" t="s">
        <v>2318</v>
      </c>
      <c r="F755" s="339" t="s">
        <v>2319</v>
      </c>
      <c r="G755" s="118">
        <v>165000</v>
      </c>
      <c r="H755" s="118"/>
      <c r="I755" s="118"/>
      <c r="J755" s="118"/>
      <c r="K755" s="118"/>
      <c r="L755" s="118"/>
      <c r="M755" s="122">
        <v>42644</v>
      </c>
      <c r="N755" s="122">
        <v>43374</v>
      </c>
      <c r="O755" s="122"/>
      <c r="P755" s="122"/>
      <c r="Q755" s="31">
        <f t="shared" si="47"/>
        <v>24</v>
      </c>
      <c r="R755" s="32">
        <f t="shared" si="45"/>
        <v>6875</v>
      </c>
      <c r="S755" s="121" t="s">
        <v>2320</v>
      </c>
    </row>
    <row r="756" spans="1:19" s="807" customFormat="1" ht="16.5" hidden="1" customHeight="1" x14ac:dyDescent="0.25">
      <c r="B756" s="727">
        <v>744</v>
      </c>
      <c r="C756" s="25" t="str">
        <f t="shared" si="46"/>
        <v>SDE-022-2016</v>
      </c>
      <c r="D756" s="119" t="s">
        <v>2321</v>
      </c>
      <c r="E756" s="119" t="s">
        <v>2322</v>
      </c>
      <c r="F756" s="120" t="s">
        <v>2323</v>
      </c>
      <c r="G756" s="118" t="s">
        <v>2324</v>
      </c>
      <c r="H756" s="118"/>
      <c r="I756" s="118"/>
      <c r="J756" s="118"/>
      <c r="K756" s="118"/>
      <c r="L756" s="118"/>
      <c r="M756" s="122">
        <v>42614</v>
      </c>
      <c r="N756" s="122">
        <v>43403</v>
      </c>
      <c r="O756" s="122"/>
      <c r="P756" s="122"/>
      <c r="Q756" s="31">
        <f t="shared" si="47"/>
        <v>25</v>
      </c>
      <c r="R756" s="32" t="e">
        <f t="shared" si="45"/>
        <v>#VALUE!</v>
      </c>
      <c r="S756" s="121" t="s">
        <v>2324</v>
      </c>
    </row>
    <row r="757" spans="1:19" s="807" customFormat="1" ht="16.5" hidden="1" customHeight="1" x14ac:dyDescent="0.25">
      <c r="B757" s="727">
        <v>745</v>
      </c>
      <c r="C757" s="25" t="str">
        <f t="shared" si="46"/>
        <v>SAD-372-2016</v>
      </c>
      <c r="D757" s="108" t="s">
        <v>2325</v>
      </c>
      <c r="E757" s="108" t="s">
        <v>2326</v>
      </c>
      <c r="F757" s="109" t="s">
        <v>2327</v>
      </c>
      <c r="G757" s="340">
        <v>32301529</v>
      </c>
      <c r="H757" s="340"/>
      <c r="I757" s="340"/>
      <c r="J757" s="340"/>
      <c r="K757" s="340"/>
      <c r="L757" s="340"/>
      <c r="M757" s="111">
        <v>42610</v>
      </c>
      <c r="N757" s="111">
        <v>43403</v>
      </c>
      <c r="O757" s="111"/>
      <c r="P757" s="111"/>
      <c r="Q757" s="31">
        <f t="shared" si="47"/>
        <v>26</v>
      </c>
      <c r="R757" s="32">
        <f t="shared" si="45"/>
        <v>1242366.5</v>
      </c>
      <c r="S757" s="341" t="s">
        <v>2328</v>
      </c>
    </row>
    <row r="758" spans="1:19" s="807" customFormat="1" ht="16.5" hidden="1" customHeight="1" x14ac:dyDescent="0.25">
      <c r="B758" s="809">
        <v>746</v>
      </c>
      <c r="C758" s="25" t="str">
        <f t="shared" si="46"/>
        <v>SAD-362-2016</v>
      </c>
      <c r="D758" s="108" t="s">
        <v>2329</v>
      </c>
      <c r="E758" s="342" t="s">
        <v>2330</v>
      </c>
      <c r="F758" s="109" t="s">
        <v>2331</v>
      </c>
      <c r="G758" s="343">
        <v>77490000</v>
      </c>
      <c r="H758" s="343"/>
      <c r="I758" s="343"/>
      <c r="J758" s="343"/>
      <c r="K758" s="343"/>
      <c r="L758" s="343"/>
      <c r="M758" s="344">
        <v>42538</v>
      </c>
      <c r="N758" s="344">
        <v>43403</v>
      </c>
      <c r="O758" s="344"/>
      <c r="P758" s="344"/>
      <c r="Q758" s="31">
        <f t="shared" si="47"/>
        <v>28</v>
      </c>
      <c r="R758" s="32">
        <f t="shared" si="45"/>
        <v>2767500</v>
      </c>
      <c r="S758" s="343" t="s">
        <v>2332</v>
      </c>
    </row>
    <row r="759" spans="1:19" s="807" customFormat="1" ht="16.5" hidden="1" customHeight="1" x14ac:dyDescent="0.25">
      <c r="B759" s="727">
        <v>747</v>
      </c>
      <c r="C759" s="25" t="str">
        <f t="shared" si="46"/>
        <v>SSP-182-2016</v>
      </c>
      <c r="D759" s="345" t="s">
        <v>2333</v>
      </c>
      <c r="E759" s="346" t="s">
        <v>2334</v>
      </c>
      <c r="F759" s="347" t="s">
        <v>2335</v>
      </c>
      <c r="G759" s="346"/>
      <c r="H759" s="346"/>
      <c r="I759" s="346"/>
      <c r="J759" s="346"/>
      <c r="K759" s="346"/>
      <c r="L759" s="346"/>
      <c r="M759" s="348" t="s">
        <v>2337</v>
      </c>
      <c r="N759" s="349">
        <v>43403</v>
      </c>
      <c r="O759" s="349"/>
      <c r="P759" s="349"/>
      <c r="Q759" s="31">
        <f t="shared" si="47"/>
        <v>29</v>
      </c>
      <c r="R759" s="32">
        <f t="shared" si="45"/>
        <v>0</v>
      </c>
      <c r="S759" s="346" t="s">
        <v>2336</v>
      </c>
    </row>
    <row r="760" spans="1:19" s="807" customFormat="1" ht="16.5" hidden="1" customHeight="1" x14ac:dyDescent="0.25">
      <c r="B760" s="809">
        <v>748</v>
      </c>
      <c r="C760" s="25" t="str">
        <f t="shared" si="46"/>
        <v>SAD-384-2016</v>
      </c>
      <c r="D760" s="119" t="s">
        <v>2338</v>
      </c>
      <c r="E760" s="119" t="s">
        <v>2339</v>
      </c>
      <c r="F760" s="120" t="s">
        <v>2340</v>
      </c>
      <c r="G760" s="118">
        <v>3352495.19</v>
      </c>
      <c r="H760" s="118"/>
      <c r="I760" s="118"/>
      <c r="J760" s="118"/>
      <c r="K760" s="118"/>
      <c r="L760" s="118"/>
      <c r="M760" s="122">
        <v>42387</v>
      </c>
      <c r="N760" s="122">
        <v>43403</v>
      </c>
      <c r="O760" s="122"/>
      <c r="P760" s="122"/>
      <c r="Q760" s="31">
        <f t="shared" si="47"/>
        <v>33</v>
      </c>
      <c r="R760" s="32">
        <f t="shared" si="45"/>
        <v>101590.76333333334</v>
      </c>
      <c r="S760" s="118">
        <v>3352495.19</v>
      </c>
    </row>
    <row r="761" spans="1:19" s="807" customFormat="1" ht="16.5" hidden="1" customHeight="1" x14ac:dyDescent="0.25">
      <c r="B761" s="727">
        <v>749</v>
      </c>
      <c r="C761" s="25" t="str">
        <f t="shared" si="46"/>
        <v>SSP-187-2016</v>
      </c>
      <c r="D761" s="119" t="s">
        <v>2341</v>
      </c>
      <c r="E761" s="119" t="s">
        <v>2342</v>
      </c>
      <c r="F761" s="120" t="s">
        <v>2343</v>
      </c>
      <c r="G761" s="121">
        <v>19586600</v>
      </c>
      <c r="H761" s="121"/>
      <c r="I761" s="121"/>
      <c r="J761" s="121"/>
      <c r="K761" s="121"/>
      <c r="L761" s="121"/>
      <c r="M761" s="122">
        <v>42664</v>
      </c>
      <c r="N761" s="122">
        <v>42735</v>
      </c>
      <c r="O761" s="122"/>
      <c r="P761" s="122"/>
      <c r="Q761" s="31">
        <f t="shared" si="47"/>
        <v>2</v>
      </c>
      <c r="R761" s="32">
        <f t="shared" si="45"/>
        <v>9793300</v>
      </c>
      <c r="S761" s="121">
        <v>19586600</v>
      </c>
    </row>
    <row r="762" spans="1:19" s="807" customFormat="1" ht="16.5" hidden="1" customHeight="1" x14ac:dyDescent="0.25">
      <c r="B762" s="727">
        <v>750</v>
      </c>
      <c r="C762" s="25" t="str">
        <f t="shared" si="46"/>
        <v>SDE-020-2016</v>
      </c>
      <c r="D762" s="113" t="s">
        <v>2344</v>
      </c>
      <c r="E762" s="113" t="s">
        <v>2345</v>
      </c>
      <c r="F762" s="114" t="s">
        <v>2346</v>
      </c>
      <c r="G762" s="118">
        <v>346477.5</v>
      </c>
      <c r="H762" s="118"/>
      <c r="I762" s="118"/>
      <c r="J762" s="118"/>
      <c r="K762" s="118"/>
      <c r="L762" s="118"/>
      <c r="M762" s="116">
        <v>42367</v>
      </c>
      <c r="N762" s="116">
        <v>42441</v>
      </c>
      <c r="O762" s="116"/>
      <c r="P762" s="116"/>
      <c r="Q762" s="31">
        <f t="shared" si="47"/>
        <v>2</v>
      </c>
      <c r="R762" s="32">
        <f t="shared" si="45"/>
        <v>173238.75</v>
      </c>
      <c r="S762" s="115" t="s">
        <v>2347</v>
      </c>
    </row>
    <row r="763" spans="1:19" s="807" customFormat="1" ht="16.5" hidden="1" customHeight="1" x14ac:dyDescent="0.25">
      <c r="B763" s="809">
        <v>751</v>
      </c>
      <c r="C763" s="25" t="str">
        <f t="shared" si="46"/>
        <v>SRA-035-2015</v>
      </c>
      <c r="D763" s="113" t="s">
        <v>2348</v>
      </c>
      <c r="E763" s="123" t="s">
        <v>2349</v>
      </c>
      <c r="F763" s="114" t="s">
        <v>2350</v>
      </c>
      <c r="G763" s="118">
        <v>17400</v>
      </c>
      <c r="H763" s="118"/>
      <c r="I763" s="118"/>
      <c r="J763" s="118"/>
      <c r="K763" s="118"/>
      <c r="L763" s="118"/>
      <c r="M763" s="116">
        <v>42369</v>
      </c>
      <c r="N763" s="116">
        <v>42441</v>
      </c>
      <c r="O763" s="116"/>
      <c r="P763" s="116"/>
      <c r="Q763" s="31">
        <f t="shared" si="47"/>
        <v>2</v>
      </c>
      <c r="R763" s="32">
        <f t="shared" si="45"/>
        <v>8700</v>
      </c>
      <c r="S763" s="115">
        <v>6960</v>
      </c>
    </row>
    <row r="764" spans="1:19" s="821" customFormat="1" ht="16.5" hidden="1" customHeight="1" x14ac:dyDescent="0.25">
      <c r="B764" s="727">
        <v>752</v>
      </c>
      <c r="C764" s="25" t="str">
        <f t="shared" si="46"/>
        <v>SRA-036-2015</v>
      </c>
      <c r="D764" s="113" t="s">
        <v>2351</v>
      </c>
      <c r="E764" s="113" t="s">
        <v>2352</v>
      </c>
      <c r="F764" s="114" t="s">
        <v>2353</v>
      </c>
      <c r="G764" s="118">
        <v>34389</v>
      </c>
      <c r="H764" s="118"/>
      <c r="I764" s="118"/>
      <c r="J764" s="118"/>
      <c r="K764" s="118"/>
      <c r="L764" s="118"/>
      <c r="M764" s="116">
        <v>42369</v>
      </c>
      <c r="N764" s="116">
        <v>42441</v>
      </c>
      <c r="O764" s="116"/>
      <c r="P764" s="116"/>
      <c r="Q764" s="31">
        <f t="shared" si="47"/>
        <v>2</v>
      </c>
      <c r="R764" s="32">
        <f t="shared" si="45"/>
        <v>17194.5</v>
      </c>
      <c r="S764" s="115">
        <v>9660</v>
      </c>
    </row>
    <row r="765" spans="1:19" s="821" customFormat="1" ht="16.5" hidden="1" customHeight="1" x14ac:dyDescent="0.25">
      <c r="B765" s="727">
        <v>753</v>
      </c>
      <c r="C765" s="25" t="str">
        <f t="shared" si="46"/>
        <v>TES-054-2013</v>
      </c>
      <c r="D765" s="113" t="s">
        <v>2354</v>
      </c>
      <c r="E765" s="113" t="s">
        <v>2355</v>
      </c>
      <c r="F765" s="114" t="s">
        <v>2356</v>
      </c>
      <c r="G765" s="118">
        <v>149208.799</v>
      </c>
      <c r="H765" s="118"/>
      <c r="I765" s="118"/>
      <c r="J765" s="118"/>
      <c r="K765" s="118"/>
      <c r="L765" s="118"/>
      <c r="M765" s="116">
        <v>42367</v>
      </c>
      <c r="N765" s="116">
        <v>42441</v>
      </c>
      <c r="O765" s="116"/>
      <c r="P765" s="116"/>
      <c r="Q765" s="31">
        <f t="shared" si="47"/>
        <v>2</v>
      </c>
      <c r="R765" s="32">
        <f t="shared" si="45"/>
        <v>74604.3995</v>
      </c>
      <c r="S765" s="115">
        <v>51451.31</v>
      </c>
    </row>
    <row r="766" spans="1:19" s="807" customFormat="1" ht="16.5" hidden="1" customHeight="1" x14ac:dyDescent="0.25">
      <c r="A766" s="840"/>
      <c r="B766" s="809">
        <v>754</v>
      </c>
      <c r="C766" s="25" t="str">
        <f t="shared" si="46"/>
        <v>TES-082-2015</v>
      </c>
      <c r="D766" s="124" t="s">
        <v>2357</v>
      </c>
      <c r="E766" s="113" t="s">
        <v>103</v>
      </c>
      <c r="F766" s="114" t="s">
        <v>2358</v>
      </c>
      <c r="G766" s="118">
        <v>19000</v>
      </c>
      <c r="H766" s="118"/>
      <c r="I766" s="118"/>
      <c r="J766" s="118"/>
      <c r="K766" s="118"/>
      <c r="L766" s="118"/>
      <c r="M766" s="116">
        <v>42369</v>
      </c>
      <c r="N766" s="116">
        <v>42441</v>
      </c>
      <c r="O766" s="116"/>
      <c r="P766" s="116"/>
      <c r="Q766" s="31">
        <f t="shared" si="47"/>
        <v>2</v>
      </c>
      <c r="R766" s="32">
        <f t="shared" si="45"/>
        <v>9500</v>
      </c>
      <c r="S766" s="115" t="s">
        <v>2359</v>
      </c>
    </row>
    <row r="767" spans="1:19" s="807" customFormat="1" ht="16.5" hidden="1" customHeight="1" x14ac:dyDescent="0.25">
      <c r="B767" s="727">
        <v>755</v>
      </c>
      <c r="C767" s="25" t="str">
        <f t="shared" si="46"/>
        <v>TES-084-2015</v>
      </c>
      <c r="D767" s="113" t="s">
        <v>2360</v>
      </c>
      <c r="E767" s="123" t="s">
        <v>2361</v>
      </c>
      <c r="F767" s="114" t="s">
        <v>66</v>
      </c>
      <c r="G767" s="118">
        <v>42412.5</v>
      </c>
      <c r="H767" s="118"/>
      <c r="I767" s="118"/>
      <c r="J767" s="118"/>
      <c r="K767" s="118"/>
      <c r="L767" s="118"/>
      <c r="M767" s="116">
        <v>42367</v>
      </c>
      <c r="N767" s="116">
        <v>42441</v>
      </c>
      <c r="O767" s="116"/>
      <c r="P767" s="116"/>
      <c r="Q767" s="31">
        <f t="shared" si="47"/>
        <v>2</v>
      </c>
      <c r="R767" s="32">
        <f t="shared" si="45"/>
        <v>21206.25</v>
      </c>
      <c r="S767" s="115" t="s">
        <v>2362</v>
      </c>
    </row>
    <row r="768" spans="1:19" s="807" customFormat="1" ht="16.5" hidden="1" customHeight="1" x14ac:dyDescent="0.25">
      <c r="B768" s="831">
        <v>756</v>
      </c>
      <c r="C768" s="406" t="str">
        <f t="shared" si="46"/>
        <v>SOP-682-2015</v>
      </c>
      <c r="D768" s="468" t="s">
        <v>2363</v>
      </c>
      <c r="E768" s="468" t="s">
        <v>2364</v>
      </c>
      <c r="F768" s="469" t="s">
        <v>2365</v>
      </c>
      <c r="G768" s="470">
        <v>3554198.67</v>
      </c>
      <c r="H768" s="470"/>
      <c r="I768" s="470"/>
      <c r="J768" s="470"/>
      <c r="K768" s="470"/>
      <c r="L768" s="470"/>
      <c r="M768" s="471">
        <v>42257</v>
      </c>
      <c r="N768" s="471">
        <v>42377</v>
      </c>
      <c r="O768" s="471"/>
      <c r="P768" s="471"/>
      <c r="Q768" s="407">
        <f t="shared" si="47"/>
        <v>3</v>
      </c>
      <c r="R768" s="408">
        <f t="shared" si="45"/>
        <v>1184732.8899999999</v>
      </c>
      <c r="S768" s="472" t="s">
        <v>2366</v>
      </c>
    </row>
    <row r="769" spans="2:19" s="821" customFormat="1" ht="16.5" hidden="1" customHeight="1" x14ac:dyDescent="0.25">
      <c r="B769" s="405">
        <v>757</v>
      </c>
      <c r="C769" s="406" t="str">
        <f t="shared" si="46"/>
        <v>SOP-693-2015</v>
      </c>
      <c r="D769" s="468" t="s">
        <v>2367</v>
      </c>
      <c r="E769" s="468" t="s">
        <v>2368</v>
      </c>
      <c r="F769" s="469" t="s">
        <v>2369</v>
      </c>
      <c r="G769" s="472">
        <v>4090792.44</v>
      </c>
      <c r="H769" s="472"/>
      <c r="I769" s="472"/>
      <c r="J769" s="472"/>
      <c r="K769" s="472"/>
      <c r="L769" s="472"/>
      <c r="M769" s="471">
        <v>42367</v>
      </c>
      <c r="N769" s="471">
        <v>42462</v>
      </c>
      <c r="O769" s="471"/>
      <c r="P769" s="471"/>
      <c r="Q769" s="407">
        <f t="shared" si="47"/>
        <v>3</v>
      </c>
      <c r="R769" s="408">
        <f t="shared" si="45"/>
        <v>1363597.48</v>
      </c>
      <c r="S769" s="472">
        <v>4090792.44</v>
      </c>
    </row>
    <row r="770" spans="2:19" s="821" customFormat="1" ht="16.5" hidden="1" customHeight="1" x14ac:dyDescent="0.25">
      <c r="B770" s="727">
        <v>758</v>
      </c>
      <c r="C770" s="25" t="str">
        <f t="shared" si="46"/>
        <v>SSP-142-2013</v>
      </c>
      <c r="D770" s="108" t="s">
        <v>2370</v>
      </c>
      <c r="E770" s="108" t="s">
        <v>628</v>
      </c>
      <c r="F770" s="109" t="s">
        <v>2371</v>
      </c>
      <c r="G770" s="118">
        <v>0</v>
      </c>
      <c r="H770" s="118"/>
      <c r="I770" s="118"/>
      <c r="J770" s="118"/>
      <c r="K770" s="118"/>
      <c r="L770" s="118"/>
      <c r="M770" s="116">
        <v>42369</v>
      </c>
      <c r="N770" s="116" t="s">
        <v>2373</v>
      </c>
      <c r="O770" s="116"/>
      <c r="P770" s="116"/>
      <c r="Q770" s="31" t="e">
        <f t="shared" si="47"/>
        <v>#VALUE!</v>
      </c>
      <c r="R770" s="32" t="e">
        <f t="shared" si="45"/>
        <v>#VALUE!</v>
      </c>
      <c r="S770" s="112" t="s">
        <v>2372</v>
      </c>
    </row>
    <row r="771" spans="2:19" s="821" customFormat="1" ht="16.5" hidden="1" customHeight="1" x14ac:dyDescent="0.25">
      <c r="B771" s="809">
        <v>759</v>
      </c>
      <c r="C771" s="25" t="str">
        <f t="shared" si="46"/>
        <v>TES-099-2015</v>
      </c>
      <c r="D771" s="108" t="s">
        <v>2374</v>
      </c>
      <c r="E771" s="108" t="s">
        <v>2375</v>
      </c>
      <c r="F771" s="109" t="s">
        <v>2376</v>
      </c>
      <c r="G771" s="110">
        <v>2378000</v>
      </c>
      <c r="H771" s="110"/>
      <c r="I771" s="110"/>
      <c r="J771" s="110"/>
      <c r="K771" s="110"/>
      <c r="L771" s="110"/>
      <c r="M771" s="111">
        <v>42339</v>
      </c>
      <c r="N771" s="111">
        <v>42490</v>
      </c>
      <c r="O771" s="111"/>
      <c r="P771" s="111"/>
      <c r="Q771" s="31">
        <f t="shared" si="47"/>
        <v>4</v>
      </c>
      <c r="R771" s="32">
        <f t="shared" si="45"/>
        <v>594500</v>
      </c>
      <c r="S771" s="112"/>
    </row>
    <row r="772" spans="2:19" s="821" customFormat="1" ht="16.5" hidden="1" customHeight="1" x14ac:dyDescent="0.25">
      <c r="B772" s="727">
        <v>760</v>
      </c>
      <c r="C772" s="25" t="str">
        <f t="shared" si="46"/>
        <v>TES-124-2016</v>
      </c>
      <c r="D772" s="119" t="s">
        <v>2377</v>
      </c>
      <c r="E772" s="119" t="s">
        <v>2378</v>
      </c>
      <c r="F772" s="120" t="s">
        <v>2379</v>
      </c>
      <c r="G772" s="121">
        <v>11900000</v>
      </c>
      <c r="H772" s="121"/>
      <c r="I772" s="121"/>
      <c r="J772" s="121"/>
      <c r="K772" s="121"/>
      <c r="L772" s="121"/>
      <c r="M772" s="122">
        <v>42615</v>
      </c>
      <c r="N772" s="122">
        <v>42796</v>
      </c>
      <c r="O772" s="122"/>
      <c r="P772" s="122"/>
      <c r="Q772" s="31">
        <f t="shared" si="47"/>
        <v>6</v>
      </c>
      <c r="R772" s="32">
        <f t="shared" si="45"/>
        <v>1983333.3333333333</v>
      </c>
      <c r="S772" s="121">
        <v>11900000</v>
      </c>
    </row>
    <row r="773" spans="2:19" s="821" customFormat="1" ht="16.5" hidden="1" customHeight="1" x14ac:dyDescent="0.25">
      <c r="B773" s="405">
        <v>761</v>
      </c>
      <c r="C773" s="406" t="str">
        <f t="shared" si="46"/>
        <v>SOP-718-2016</v>
      </c>
      <c r="D773" s="468" t="s">
        <v>2380</v>
      </c>
      <c r="E773" s="468" t="s">
        <v>2381</v>
      </c>
      <c r="F773" s="469" t="s">
        <v>2382</v>
      </c>
      <c r="G773" s="472">
        <v>3419816.53</v>
      </c>
      <c r="H773" s="472"/>
      <c r="I773" s="472"/>
      <c r="J773" s="472"/>
      <c r="K773" s="472"/>
      <c r="L773" s="472"/>
      <c r="M773" s="473">
        <v>42702</v>
      </c>
      <c r="N773" s="473">
        <v>42766</v>
      </c>
      <c r="O773" s="473"/>
      <c r="P773" s="473"/>
      <c r="Q773" s="407">
        <f t="shared" si="47"/>
        <v>2</v>
      </c>
      <c r="R773" s="408">
        <f t="shared" si="45"/>
        <v>1709908.2649999999</v>
      </c>
      <c r="S773" s="472">
        <v>3419816.53</v>
      </c>
    </row>
    <row r="774" spans="2:19" s="821" customFormat="1" ht="13.5" hidden="1" customHeight="1" x14ac:dyDescent="0.25">
      <c r="B774" s="831">
        <v>762</v>
      </c>
      <c r="C774" s="406" t="str">
        <f t="shared" si="46"/>
        <v>SOP-719-2016</v>
      </c>
      <c r="D774" s="468" t="s">
        <v>2383</v>
      </c>
      <c r="E774" s="468" t="s">
        <v>2384</v>
      </c>
      <c r="F774" s="469" t="s">
        <v>2385</v>
      </c>
      <c r="G774" s="472">
        <v>1950419.75</v>
      </c>
      <c r="H774" s="472"/>
      <c r="I774" s="472"/>
      <c r="J774" s="472"/>
      <c r="K774" s="472"/>
      <c r="L774" s="472"/>
      <c r="M774" s="473">
        <v>42702</v>
      </c>
      <c r="N774" s="473">
        <v>42766</v>
      </c>
      <c r="O774" s="473"/>
      <c r="P774" s="473"/>
      <c r="Q774" s="407">
        <f t="shared" si="47"/>
        <v>2</v>
      </c>
      <c r="R774" s="408">
        <f t="shared" si="45"/>
        <v>975209.875</v>
      </c>
      <c r="S774" s="472">
        <v>1950419.75</v>
      </c>
    </row>
    <row r="775" spans="2:19" s="807" customFormat="1" ht="13.5" hidden="1" customHeight="1" x14ac:dyDescent="0.25">
      <c r="B775" s="405">
        <v>763</v>
      </c>
      <c r="C775" s="406" t="str">
        <f t="shared" si="46"/>
        <v>SOP-720-2016</v>
      </c>
      <c r="D775" s="468" t="s">
        <v>2386</v>
      </c>
      <c r="E775" s="468" t="s">
        <v>2387</v>
      </c>
      <c r="F775" s="469" t="s">
        <v>2388</v>
      </c>
      <c r="G775" s="472">
        <v>795072.36</v>
      </c>
      <c r="H775" s="472"/>
      <c r="I775" s="472"/>
      <c r="J775" s="472"/>
      <c r="K775" s="472"/>
      <c r="L775" s="472"/>
      <c r="M775" s="473">
        <v>42702</v>
      </c>
      <c r="N775" s="473">
        <v>42766</v>
      </c>
      <c r="O775" s="473"/>
      <c r="P775" s="473"/>
      <c r="Q775" s="407">
        <f t="shared" si="47"/>
        <v>2</v>
      </c>
      <c r="R775" s="408">
        <f t="shared" si="45"/>
        <v>397536.18</v>
      </c>
      <c r="S775" s="472">
        <v>795072.36</v>
      </c>
    </row>
    <row r="776" spans="2:19" s="821" customFormat="1" ht="13.5" hidden="1" customHeight="1" x14ac:dyDescent="0.25">
      <c r="B776" s="831">
        <v>764</v>
      </c>
      <c r="C776" s="406" t="str">
        <f t="shared" si="46"/>
        <v>SOP-721-2016</v>
      </c>
      <c r="D776" s="468" t="s">
        <v>2389</v>
      </c>
      <c r="E776" s="468" t="s">
        <v>2390</v>
      </c>
      <c r="F776" s="469" t="s">
        <v>2391</v>
      </c>
      <c r="G776" s="472">
        <v>1951186.25</v>
      </c>
      <c r="H776" s="472"/>
      <c r="I776" s="472"/>
      <c r="J776" s="472"/>
      <c r="K776" s="472"/>
      <c r="L776" s="472"/>
      <c r="M776" s="473" t="s">
        <v>2392</v>
      </c>
      <c r="N776" s="473">
        <v>42766</v>
      </c>
      <c r="O776" s="473"/>
      <c r="P776" s="473"/>
      <c r="Q776" s="407" t="e">
        <f t="shared" si="47"/>
        <v>#VALUE!</v>
      </c>
      <c r="R776" s="408" t="e">
        <f t="shared" si="45"/>
        <v>#VALUE!</v>
      </c>
      <c r="S776" s="472">
        <v>1951186.25</v>
      </c>
    </row>
    <row r="777" spans="2:19" s="821" customFormat="1" ht="13.5" hidden="1" customHeight="1" x14ac:dyDescent="0.25">
      <c r="B777" s="405">
        <v>765</v>
      </c>
      <c r="C777" s="406" t="str">
        <f t="shared" si="46"/>
        <v>SOP-722-2016</v>
      </c>
      <c r="D777" s="468" t="s">
        <v>2393</v>
      </c>
      <c r="E777" s="468" t="s">
        <v>2394</v>
      </c>
      <c r="F777" s="469" t="s">
        <v>2395</v>
      </c>
      <c r="G777" s="472">
        <v>4649935.3499999996</v>
      </c>
      <c r="H777" s="472"/>
      <c r="I777" s="472"/>
      <c r="J777" s="472"/>
      <c r="K777" s="472"/>
      <c r="L777" s="472"/>
      <c r="M777" s="473">
        <v>42702</v>
      </c>
      <c r="N777" s="473">
        <v>42766</v>
      </c>
      <c r="O777" s="473"/>
      <c r="P777" s="473"/>
      <c r="Q777" s="407">
        <f t="shared" si="47"/>
        <v>2</v>
      </c>
      <c r="R777" s="408">
        <f t="shared" si="45"/>
        <v>2324967.6749999998</v>
      </c>
      <c r="S777" s="472">
        <v>4649935.3499999996</v>
      </c>
    </row>
    <row r="778" spans="2:19" s="821" customFormat="1" ht="13.5" hidden="1" customHeight="1" x14ac:dyDescent="0.25">
      <c r="B778" s="405">
        <v>766</v>
      </c>
      <c r="C778" s="406" t="str">
        <f t="shared" si="46"/>
        <v>SOP-724-2016</v>
      </c>
      <c r="D778" s="468" t="s">
        <v>2396</v>
      </c>
      <c r="E778" s="468" t="s">
        <v>2397</v>
      </c>
      <c r="F778" s="469" t="s">
        <v>2398</v>
      </c>
      <c r="G778" s="472">
        <v>1797994.81</v>
      </c>
      <c r="H778" s="472"/>
      <c r="I778" s="472"/>
      <c r="J778" s="472"/>
      <c r="K778" s="472"/>
      <c r="L778" s="472"/>
      <c r="M778" s="473">
        <v>42702</v>
      </c>
      <c r="N778" s="473">
        <v>42766</v>
      </c>
      <c r="O778" s="473"/>
      <c r="P778" s="473"/>
      <c r="Q778" s="407">
        <f t="shared" si="47"/>
        <v>2</v>
      </c>
      <c r="R778" s="408">
        <f t="shared" si="45"/>
        <v>898997.40500000003</v>
      </c>
      <c r="S778" s="472">
        <v>1797994.81</v>
      </c>
    </row>
    <row r="779" spans="2:19" s="807" customFormat="1" ht="13.5" hidden="1" customHeight="1" x14ac:dyDescent="0.25">
      <c r="B779" s="809">
        <v>767</v>
      </c>
      <c r="C779" s="25" t="str">
        <f t="shared" si="46"/>
        <v>DIF-029-2017</v>
      </c>
      <c r="D779" s="108" t="s">
        <v>2399</v>
      </c>
      <c r="E779" s="108" t="s">
        <v>2400</v>
      </c>
      <c r="F779" s="120" t="s">
        <v>2401</v>
      </c>
      <c r="G779" s="118">
        <v>100048.68000000001</v>
      </c>
      <c r="H779" s="118"/>
      <c r="I779" s="118"/>
      <c r="J779" s="118"/>
      <c r="K779" s="118"/>
      <c r="L779" s="118"/>
      <c r="M779" s="111">
        <v>42726</v>
      </c>
      <c r="N779" s="111">
        <v>43099</v>
      </c>
      <c r="O779" s="111"/>
      <c r="P779" s="111"/>
      <c r="Q779" s="31">
        <f t="shared" si="47"/>
        <v>12</v>
      </c>
      <c r="R779" s="32">
        <f t="shared" si="45"/>
        <v>8337.3900000000012</v>
      </c>
      <c r="S779" s="127" t="s">
        <v>2402</v>
      </c>
    </row>
    <row r="780" spans="2:19" s="821" customFormat="1" ht="13.5" hidden="1" customHeight="1" x14ac:dyDescent="0.25">
      <c r="B780" s="405">
        <v>768</v>
      </c>
      <c r="C780" s="406" t="str">
        <f t="shared" si="46"/>
        <v>SOP-735-2017</v>
      </c>
      <c r="D780" s="468" t="s">
        <v>2403</v>
      </c>
      <c r="E780" s="474" t="s">
        <v>2404</v>
      </c>
      <c r="F780" s="475" t="s">
        <v>2405</v>
      </c>
      <c r="G780" s="470">
        <v>11557681.74</v>
      </c>
      <c r="H780" s="470"/>
      <c r="I780" s="470"/>
      <c r="J780" s="470"/>
      <c r="K780" s="470"/>
      <c r="L780" s="470"/>
      <c r="M780" s="471">
        <v>42685</v>
      </c>
      <c r="N780" s="471">
        <v>42735</v>
      </c>
      <c r="O780" s="471"/>
      <c r="P780" s="471"/>
      <c r="Q780" s="407">
        <f t="shared" si="47"/>
        <v>1</v>
      </c>
      <c r="R780" s="408">
        <f t="shared" si="45"/>
        <v>11557681.74</v>
      </c>
      <c r="S780" s="470" t="s">
        <v>2406</v>
      </c>
    </row>
    <row r="781" spans="2:19" s="821" customFormat="1" ht="13.5" hidden="1" customHeight="1" x14ac:dyDescent="0.25">
      <c r="B781" s="405">
        <v>769</v>
      </c>
      <c r="C781" s="406" t="str">
        <f t="shared" si="46"/>
        <v>SOP-736-2017</v>
      </c>
      <c r="D781" s="468" t="s">
        <v>2407</v>
      </c>
      <c r="E781" s="474" t="s">
        <v>2408</v>
      </c>
      <c r="F781" s="475" t="s">
        <v>2409</v>
      </c>
      <c r="G781" s="470">
        <v>11174907.1</v>
      </c>
      <c r="H781" s="470"/>
      <c r="I781" s="470"/>
      <c r="J781" s="470"/>
      <c r="K781" s="470"/>
      <c r="L781" s="470"/>
      <c r="M781" s="471">
        <v>42685</v>
      </c>
      <c r="N781" s="471">
        <v>42855</v>
      </c>
      <c r="O781" s="471"/>
      <c r="P781" s="471"/>
      <c r="Q781" s="407">
        <f t="shared" si="47"/>
        <v>5</v>
      </c>
      <c r="R781" s="408">
        <f t="shared" ref="R781:R844" si="50">G781/Q781</f>
        <v>2234981.42</v>
      </c>
      <c r="S781" s="470" t="s">
        <v>2410</v>
      </c>
    </row>
    <row r="782" spans="2:19" s="821" customFormat="1" ht="13.5" hidden="1" customHeight="1" x14ac:dyDescent="0.25">
      <c r="B782" s="831">
        <v>770</v>
      </c>
      <c r="C782" s="406" t="str">
        <f t="shared" si="46"/>
        <v>SOP-737-2017</v>
      </c>
      <c r="D782" s="468" t="s">
        <v>2411</v>
      </c>
      <c r="E782" s="474" t="s">
        <v>207</v>
      </c>
      <c r="F782" s="475" t="s">
        <v>2412</v>
      </c>
      <c r="G782" s="470">
        <v>6282002.6500000004</v>
      </c>
      <c r="H782" s="470"/>
      <c r="I782" s="470"/>
      <c r="J782" s="470"/>
      <c r="K782" s="470"/>
      <c r="L782" s="470"/>
      <c r="M782" s="471">
        <v>42685</v>
      </c>
      <c r="N782" s="471">
        <v>42766</v>
      </c>
      <c r="O782" s="471"/>
      <c r="P782" s="471"/>
      <c r="Q782" s="407">
        <f t="shared" si="47"/>
        <v>2</v>
      </c>
      <c r="R782" s="408">
        <f t="shared" si="50"/>
        <v>3141001.3250000002</v>
      </c>
      <c r="S782" s="470" t="s">
        <v>2413</v>
      </c>
    </row>
    <row r="783" spans="2:19" s="821" customFormat="1" ht="13.5" hidden="1" customHeight="1" x14ac:dyDescent="0.25">
      <c r="B783" s="727">
        <v>771</v>
      </c>
      <c r="C783" s="25" t="str">
        <f t="shared" si="46"/>
        <v>SAD-395-2017</v>
      </c>
      <c r="D783" s="134" t="s">
        <v>2414</v>
      </c>
      <c r="E783" s="120" t="s">
        <v>2415</v>
      </c>
      <c r="F783" s="120" t="s">
        <v>2416</v>
      </c>
      <c r="G783" s="118">
        <v>24301815.559999999</v>
      </c>
      <c r="H783" s="118"/>
      <c r="I783" s="118"/>
      <c r="J783" s="118"/>
      <c r="K783" s="118"/>
      <c r="L783" s="118"/>
      <c r="M783" s="122">
        <v>42736</v>
      </c>
      <c r="N783" s="122">
        <v>43404</v>
      </c>
      <c r="O783" s="122"/>
      <c r="P783" s="122"/>
      <c r="Q783" s="31">
        <f t="shared" si="47"/>
        <v>21</v>
      </c>
      <c r="R783" s="32">
        <f t="shared" si="50"/>
        <v>1157229.3123809523</v>
      </c>
      <c r="S783" s="118" t="s">
        <v>2417</v>
      </c>
    </row>
    <row r="784" spans="2:19" s="821" customFormat="1" ht="13.5" hidden="1" customHeight="1" x14ac:dyDescent="0.25">
      <c r="B784" s="831">
        <v>772</v>
      </c>
      <c r="C784" s="406" t="str">
        <f t="shared" si="46"/>
        <v>SOP-749-2017</v>
      </c>
      <c r="D784" s="468" t="s">
        <v>2418</v>
      </c>
      <c r="E784" s="474" t="s">
        <v>2419</v>
      </c>
      <c r="F784" s="475" t="s">
        <v>2420</v>
      </c>
      <c r="G784" s="470">
        <v>1947517.75</v>
      </c>
      <c r="H784" s="470"/>
      <c r="I784" s="470"/>
      <c r="J784" s="470"/>
      <c r="K784" s="470"/>
      <c r="L784" s="470"/>
      <c r="M784" s="471">
        <v>42726</v>
      </c>
      <c r="N784" s="471">
        <v>42794</v>
      </c>
      <c r="O784" s="471"/>
      <c r="P784" s="471"/>
      <c r="Q784" s="407">
        <f t="shared" si="47"/>
        <v>2</v>
      </c>
      <c r="R784" s="408">
        <f t="shared" si="50"/>
        <v>973758.875</v>
      </c>
      <c r="S784" s="470">
        <v>1947517.75</v>
      </c>
    </row>
    <row r="785" spans="2:19" s="821" customFormat="1" ht="13.5" hidden="1" customHeight="1" x14ac:dyDescent="0.25">
      <c r="B785" s="405">
        <v>773</v>
      </c>
      <c r="C785" s="406" t="str">
        <f t="shared" si="46"/>
        <v>SOP-750-2017</v>
      </c>
      <c r="D785" s="468" t="s">
        <v>2421</v>
      </c>
      <c r="E785" s="474" t="s">
        <v>2422</v>
      </c>
      <c r="F785" s="475" t="s">
        <v>2423</v>
      </c>
      <c r="G785" s="470">
        <v>3844929.41</v>
      </c>
      <c r="H785" s="470"/>
      <c r="I785" s="470"/>
      <c r="J785" s="470"/>
      <c r="K785" s="470"/>
      <c r="L785" s="470"/>
      <c r="M785" s="471">
        <v>42720</v>
      </c>
      <c r="N785" s="471">
        <v>42809</v>
      </c>
      <c r="O785" s="471"/>
      <c r="P785" s="471"/>
      <c r="Q785" s="407">
        <f t="shared" si="47"/>
        <v>2</v>
      </c>
      <c r="R785" s="408">
        <f t="shared" si="50"/>
        <v>1922464.7050000001</v>
      </c>
      <c r="S785" s="470">
        <v>3844929.41</v>
      </c>
    </row>
    <row r="786" spans="2:19" s="807" customFormat="1" ht="13.5" hidden="1" customHeight="1" x14ac:dyDescent="0.25">
      <c r="B786" s="405">
        <v>774</v>
      </c>
      <c r="C786" s="406" t="str">
        <f t="shared" si="46"/>
        <v>SOP-752-2017</v>
      </c>
      <c r="D786" s="468" t="s">
        <v>2424</v>
      </c>
      <c r="E786" s="474" t="s">
        <v>2425</v>
      </c>
      <c r="F786" s="475" t="s">
        <v>2426</v>
      </c>
      <c r="G786" s="470">
        <v>4995888.58</v>
      </c>
      <c r="H786" s="470"/>
      <c r="I786" s="470"/>
      <c r="J786" s="470"/>
      <c r="K786" s="470"/>
      <c r="L786" s="470"/>
      <c r="M786" s="471">
        <v>42730</v>
      </c>
      <c r="N786" s="471">
        <v>42824</v>
      </c>
      <c r="O786" s="471"/>
      <c r="P786" s="471"/>
      <c r="Q786" s="407">
        <f t="shared" si="47"/>
        <v>3</v>
      </c>
      <c r="R786" s="408">
        <f t="shared" si="50"/>
        <v>1665296.1933333334</v>
      </c>
      <c r="S786" s="470">
        <v>4995888.58</v>
      </c>
    </row>
    <row r="787" spans="2:19" s="807" customFormat="1" ht="13.5" hidden="1" customHeight="1" x14ac:dyDescent="0.25">
      <c r="B787" s="831">
        <v>775</v>
      </c>
      <c r="C787" s="406" t="str">
        <f t="shared" si="46"/>
        <v>SOP-753-2017</v>
      </c>
      <c r="D787" s="468" t="s">
        <v>2427</v>
      </c>
      <c r="E787" s="474" t="s">
        <v>2428</v>
      </c>
      <c r="F787" s="475" t="s">
        <v>2429</v>
      </c>
      <c r="G787" s="470">
        <v>3404028.68</v>
      </c>
      <c r="H787" s="470"/>
      <c r="I787" s="470"/>
      <c r="J787" s="470"/>
      <c r="K787" s="470"/>
      <c r="L787" s="470"/>
      <c r="M787" s="473">
        <v>42730</v>
      </c>
      <c r="N787" s="473">
        <v>42809</v>
      </c>
      <c r="O787" s="473"/>
      <c r="P787" s="473"/>
      <c r="Q787" s="407">
        <f t="shared" si="47"/>
        <v>2</v>
      </c>
      <c r="R787" s="408">
        <f t="shared" si="50"/>
        <v>1702014.34</v>
      </c>
      <c r="S787" s="470">
        <v>3404028.68</v>
      </c>
    </row>
    <row r="788" spans="2:19" s="821" customFormat="1" ht="13.5" hidden="1" customHeight="1" x14ac:dyDescent="0.25">
      <c r="B788" s="405">
        <v>776</v>
      </c>
      <c r="C788" s="406" t="str">
        <f t="shared" si="46"/>
        <v>SOP-754-2017</v>
      </c>
      <c r="D788" s="468" t="s">
        <v>2430</v>
      </c>
      <c r="E788" s="474" t="s">
        <v>2431</v>
      </c>
      <c r="F788" s="475" t="s">
        <v>2432</v>
      </c>
      <c r="G788" s="470">
        <v>6681047.8700000001</v>
      </c>
      <c r="H788" s="470"/>
      <c r="I788" s="470"/>
      <c r="J788" s="470"/>
      <c r="K788" s="470"/>
      <c r="L788" s="470"/>
      <c r="M788" s="473">
        <v>42712</v>
      </c>
      <c r="N788" s="473">
        <v>42825</v>
      </c>
      <c r="O788" s="473"/>
      <c r="P788" s="473"/>
      <c r="Q788" s="407">
        <f t="shared" si="47"/>
        <v>3</v>
      </c>
      <c r="R788" s="408">
        <f t="shared" si="50"/>
        <v>2227015.9566666665</v>
      </c>
      <c r="S788" s="470">
        <v>6681047.8700000001</v>
      </c>
    </row>
    <row r="789" spans="2:19" s="821" customFormat="1" ht="13.5" hidden="1" customHeight="1" x14ac:dyDescent="0.25">
      <c r="B789" s="405">
        <v>777</v>
      </c>
      <c r="C789" s="406" t="str">
        <f t="shared" si="46"/>
        <v>SOP-755-2017</v>
      </c>
      <c r="D789" s="468" t="s">
        <v>2433</v>
      </c>
      <c r="E789" s="474" t="s">
        <v>2434</v>
      </c>
      <c r="F789" s="475" t="s">
        <v>2435</v>
      </c>
      <c r="G789" s="470">
        <v>4998521.32</v>
      </c>
      <c r="H789" s="470"/>
      <c r="I789" s="470"/>
      <c r="J789" s="470"/>
      <c r="K789" s="470"/>
      <c r="L789" s="470"/>
      <c r="M789" s="473">
        <v>42730</v>
      </c>
      <c r="N789" s="473">
        <v>42824</v>
      </c>
      <c r="O789" s="473"/>
      <c r="P789" s="473"/>
      <c r="Q789" s="407">
        <f t="shared" si="47"/>
        <v>3</v>
      </c>
      <c r="R789" s="408">
        <f t="shared" si="50"/>
        <v>1666173.7733333334</v>
      </c>
      <c r="S789" s="470">
        <v>4998521.32</v>
      </c>
    </row>
    <row r="790" spans="2:19" s="821" customFormat="1" ht="13.5" hidden="1" customHeight="1" x14ac:dyDescent="0.25">
      <c r="B790" s="809">
        <v>778</v>
      </c>
      <c r="C790" s="25" t="str">
        <f t="shared" si="46"/>
        <v>TES-134-2017</v>
      </c>
      <c r="D790" s="119" t="s">
        <v>2436</v>
      </c>
      <c r="E790" s="128" t="s">
        <v>2437</v>
      </c>
      <c r="F790" s="120" t="s">
        <v>2438</v>
      </c>
      <c r="G790" s="118">
        <v>1150000</v>
      </c>
      <c r="H790" s="118"/>
      <c r="I790" s="118"/>
      <c r="J790" s="118"/>
      <c r="K790" s="118"/>
      <c r="L790" s="118"/>
      <c r="M790" s="126">
        <v>42705</v>
      </c>
      <c r="N790" s="126">
        <v>42795</v>
      </c>
      <c r="O790" s="126"/>
      <c r="P790" s="126"/>
      <c r="Q790" s="31">
        <f t="shared" si="47"/>
        <v>3</v>
      </c>
      <c r="R790" s="32">
        <f t="shared" si="50"/>
        <v>383333.33333333331</v>
      </c>
      <c r="S790" s="118">
        <v>1150000</v>
      </c>
    </row>
    <row r="791" spans="2:19" s="821" customFormat="1" ht="13.5" hidden="1" customHeight="1" x14ac:dyDescent="0.25">
      <c r="B791" s="727">
        <v>779</v>
      </c>
      <c r="C791" s="25" t="str">
        <f t="shared" si="46"/>
        <v>TES-135-2017</v>
      </c>
      <c r="D791" s="119" t="s">
        <v>2439</v>
      </c>
      <c r="E791" s="128" t="s">
        <v>2440</v>
      </c>
      <c r="F791" s="120" t="s">
        <v>2441</v>
      </c>
      <c r="G791" s="118">
        <v>1194800</v>
      </c>
      <c r="H791" s="118"/>
      <c r="I791" s="118"/>
      <c r="J791" s="118"/>
      <c r="K791" s="118"/>
      <c r="L791" s="118"/>
      <c r="M791" s="126">
        <v>42705</v>
      </c>
      <c r="N791" s="126">
        <v>42855</v>
      </c>
      <c r="O791" s="126"/>
      <c r="P791" s="126"/>
      <c r="Q791" s="31">
        <f t="shared" si="47"/>
        <v>4</v>
      </c>
      <c r="R791" s="32">
        <f t="shared" si="50"/>
        <v>298700</v>
      </c>
      <c r="S791" s="118">
        <v>1194800</v>
      </c>
    </row>
    <row r="792" spans="2:19" s="821" customFormat="1" ht="13.5" hidden="1" customHeight="1" x14ac:dyDescent="0.25">
      <c r="B792" s="831">
        <v>780</v>
      </c>
      <c r="C792" s="406" t="str">
        <f t="shared" ref="C792:C855" si="51">MID(D792,1,12)</f>
        <v>SOP-758-2017</v>
      </c>
      <c r="D792" s="468" t="s">
        <v>2442</v>
      </c>
      <c r="E792" s="474" t="s">
        <v>2443</v>
      </c>
      <c r="F792" s="469" t="s">
        <v>2444</v>
      </c>
      <c r="G792" s="470">
        <v>1900906.21</v>
      </c>
      <c r="H792" s="470"/>
      <c r="I792" s="470"/>
      <c r="J792" s="470"/>
      <c r="K792" s="470"/>
      <c r="L792" s="470"/>
      <c r="M792" s="473">
        <v>42720</v>
      </c>
      <c r="N792" s="473">
        <v>42809</v>
      </c>
      <c r="O792" s="473"/>
      <c r="P792" s="473"/>
      <c r="Q792" s="407">
        <f t="shared" ref="Q792:Q855" si="52">DATEDIF(M792,N792,"m")</f>
        <v>2</v>
      </c>
      <c r="R792" s="408">
        <f t="shared" si="50"/>
        <v>950453.10499999998</v>
      </c>
      <c r="S792" s="470">
        <v>1900906.21</v>
      </c>
    </row>
    <row r="793" spans="2:19" s="821" customFormat="1" ht="13.5" hidden="1" customHeight="1" x14ac:dyDescent="0.25">
      <c r="B793" s="405">
        <v>781</v>
      </c>
      <c r="C793" s="406" t="str">
        <f t="shared" si="51"/>
        <v>SOP-759-2017</v>
      </c>
      <c r="D793" s="468" t="s">
        <v>2445</v>
      </c>
      <c r="E793" s="474" t="s">
        <v>2446</v>
      </c>
      <c r="F793" s="469" t="s">
        <v>2447</v>
      </c>
      <c r="G793" s="470">
        <v>4399338.2</v>
      </c>
      <c r="H793" s="470"/>
      <c r="I793" s="470"/>
      <c r="J793" s="470"/>
      <c r="K793" s="470"/>
      <c r="L793" s="470"/>
      <c r="M793" s="473">
        <v>42730</v>
      </c>
      <c r="N793" s="473">
        <v>42809</v>
      </c>
      <c r="O793" s="473"/>
      <c r="P793" s="473"/>
      <c r="Q793" s="407">
        <f t="shared" si="52"/>
        <v>2</v>
      </c>
      <c r="R793" s="408">
        <f t="shared" si="50"/>
        <v>2199669.1</v>
      </c>
      <c r="S793" s="470">
        <v>4399338.2</v>
      </c>
    </row>
    <row r="794" spans="2:19" s="821" customFormat="1" ht="13.5" hidden="1" customHeight="1" x14ac:dyDescent="0.25">
      <c r="B794" s="405">
        <v>782</v>
      </c>
      <c r="C794" s="406" t="str">
        <f t="shared" si="51"/>
        <v>SOP-760-2017</v>
      </c>
      <c r="D794" s="468" t="s">
        <v>2448</v>
      </c>
      <c r="E794" s="474" t="s">
        <v>2449</v>
      </c>
      <c r="F794" s="469" t="s">
        <v>2450</v>
      </c>
      <c r="G794" s="470">
        <v>790329.74</v>
      </c>
      <c r="H794" s="470"/>
      <c r="I794" s="470"/>
      <c r="J794" s="470"/>
      <c r="K794" s="470"/>
      <c r="L794" s="470"/>
      <c r="M794" s="473">
        <v>42720</v>
      </c>
      <c r="N794" s="473">
        <v>42779</v>
      </c>
      <c r="O794" s="473"/>
      <c r="P794" s="473"/>
      <c r="Q794" s="407">
        <f t="shared" si="52"/>
        <v>1</v>
      </c>
      <c r="R794" s="408">
        <f t="shared" si="50"/>
        <v>790329.74</v>
      </c>
      <c r="S794" s="470">
        <v>790329.74</v>
      </c>
    </row>
    <row r="795" spans="2:19" s="807" customFormat="1" ht="13.5" hidden="1" customHeight="1" x14ac:dyDescent="0.25">
      <c r="B795" s="831">
        <v>783</v>
      </c>
      <c r="C795" s="406" t="str">
        <f t="shared" si="51"/>
        <v>SOP-761-2017</v>
      </c>
      <c r="D795" s="472" t="s">
        <v>2451</v>
      </c>
      <c r="E795" s="474" t="s">
        <v>2452</v>
      </c>
      <c r="F795" s="469" t="s">
        <v>2453</v>
      </c>
      <c r="G795" s="470">
        <v>3357102.21</v>
      </c>
      <c r="H795" s="470"/>
      <c r="I795" s="470"/>
      <c r="J795" s="470"/>
      <c r="K795" s="470"/>
      <c r="L795" s="470"/>
      <c r="M795" s="473">
        <v>42720</v>
      </c>
      <c r="N795" s="473">
        <v>42809</v>
      </c>
      <c r="O795" s="473"/>
      <c r="P795" s="473"/>
      <c r="Q795" s="407">
        <f t="shared" si="52"/>
        <v>2</v>
      </c>
      <c r="R795" s="408">
        <f t="shared" si="50"/>
        <v>1678551.105</v>
      </c>
      <c r="S795" s="470">
        <v>3357102.21</v>
      </c>
    </row>
    <row r="796" spans="2:19" s="807" customFormat="1" ht="15.75" hidden="1" customHeight="1" x14ac:dyDescent="0.25">
      <c r="B796" s="405">
        <v>784</v>
      </c>
      <c r="C796" s="406" t="str">
        <f t="shared" si="51"/>
        <v>SOP-764-2017</v>
      </c>
      <c r="D796" s="468" t="s">
        <v>2454</v>
      </c>
      <c r="E796" s="474" t="s">
        <v>2443</v>
      </c>
      <c r="F796" s="469" t="s">
        <v>2455</v>
      </c>
      <c r="G796" s="470">
        <v>1265166.75</v>
      </c>
      <c r="H796" s="470"/>
      <c r="I796" s="470"/>
      <c r="J796" s="470"/>
      <c r="K796" s="470"/>
      <c r="L796" s="470"/>
      <c r="M796" s="473">
        <v>42726</v>
      </c>
      <c r="N796" s="473">
        <v>42794</v>
      </c>
      <c r="O796" s="473"/>
      <c r="P796" s="473"/>
      <c r="Q796" s="407">
        <f t="shared" si="52"/>
        <v>2</v>
      </c>
      <c r="R796" s="408">
        <f t="shared" si="50"/>
        <v>632583.375</v>
      </c>
      <c r="S796" s="470">
        <v>1265166.75</v>
      </c>
    </row>
    <row r="797" spans="2:19" s="821" customFormat="1" ht="15.75" hidden="1" customHeight="1" x14ac:dyDescent="0.25">
      <c r="B797" s="405">
        <v>785</v>
      </c>
      <c r="C797" s="406" t="str">
        <f t="shared" si="51"/>
        <v>SOP-765-2017</v>
      </c>
      <c r="D797" s="468" t="s">
        <v>2456</v>
      </c>
      <c r="E797" s="474" t="s">
        <v>2457</v>
      </c>
      <c r="F797" s="469" t="s">
        <v>2458</v>
      </c>
      <c r="G797" s="470">
        <v>14897246.779999999</v>
      </c>
      <c r="H797" s="470"/>
      <c r="I797" s="470"/>
      <c r="J797" s="470"/>
      <c r="K797" s="470"/>
      <c r="L797" s="470"/>
      <c r="M797" s="473">
        <v>42706</v>
      </c>
      <c r="N797" s="473">
        <v>42753</v>
      </c>
      <c r="O797" s="473"/>
      <c r="P797" s="473"/>
      <c r="Q797" s="407">
        <f t="shared" si="52"/>
        <v>1</v>
      </c>
      <c r="R797" s="408">
        <f t="shared" si="50"/>
        <v>14897246.779999999</v>
      </c>
      <c r="S797" s="470">
        <v>14897246.779999999</v>
      </c>
    </row>
    <row r="798" spans="2:19" s="807" customFormat="1" ht="15.75" hidden="1" customHeight="1" x14ac:dyDescent="0.25">
      <c r="B798" s="831">
        <v>786</v>
      </c>
      <c r="C798" s="406" t="str">
        <f t="shared" si="51"/>
        <v>SOP-766-2017</v>
      </c>
      <c r="D798" s="468" t="s">
        <v>2459</v>
      </c>
      <c r="E798" s="474" t="s">
        <v>2460</v>
      </c>
      <c r="F798" s="469" t="s">
        <v>2461</v>
      </c>
      <c r="G798" s="470">
        <v>1954613.73</v>
      </c>
      <c r="H798" s="470"/>
      <c r="I798" s="470"/>
      <c r="J798" s="470"/>
      <c r="K798" s="470"/>
      <c r="L798" s="470"/>
      <c r="M798" s="473">
        <v>42718</v>
      </c>
      <c r="N798" s="473">
        <v>42794</v>
      </c>
      <c r="O798" s="473"/>
      <c r="P798" s="473"/>
      <c r="Q798" s="407">
        <f t="shared" si="52"/>
        <v>2</v>
      </c>
      <c r="R798" s="408">
        <f t="shared" si="50"/>
        <v>977306.86499999999</v>
      </c>
      <c r="S798" s="470">
        <v>1954613.73</v>
      </c>
    </row>
    <row r="799" spans="2:19" s="821" customFormat="1" ht="15.75" hidden="1" customHeight="1" x14ac:dyDescent="0.25">
      <c r="B799" s="727">
        <v>787</v>
      </c>
      <c r="C799" s="25" t="str">
        <f t="shared" si="51"/>
        <v>SDE-020-2016</v>
      </c>
      <c r="D799" s="119" t="s">
        <v>2462</v>
      </c>
      <c r="E799" s="128" t="s">
        <v>16</v>
      </c>
      <c r="F799" s="120" t="s">
        <v>2463</v>
      </c>
      <c r="G799" s="129">
        <v>277182</v>
      </c>
      <c r="H799" s="129"/>
      <c r="I799" s="129"/>
      <c r="J799" s="129"/>
      <c r="K799" s="129"/>
      <c r="L799" s="129"/>
      <c r="M799" s="126">
        <v>42735</v>
      </c>
      <c r="N799" s="126">
        <v>42794</v>
      </c>
      <c r="O799" s="126"/>
      <c r="P799" s="126"/>
      <c r="Q799" s="31">
        <f t="shared" si="52"/>
        <v>1</v>
      </c>
      <c r="R799" s="32">
        <f t="shared" si="50"/>
        <v>277182</v>
      </c>
      <c r="S799" s="129" t="s">
        <v>2464</v>
      </c>
    </row>
    <row r="800" spans="2:19" s="807" customFormat="1" ht="15.75" hidden="1" customHeight="1" x14ac:dyDescent="0.25">
      <c r="B800" s="809">
        <v>788</v>
      </c>
      <c r="C800" s="25" t="str">
        <f t="shared" si="51"/>
        <v>SDU-008-2016</v>
      </c>
      <c r="D800" s="119" t="s">
        <v>2465</v>
      </c>
      <c r="E800" s="128" t="s">
        <v>2276</v>
      </c>
      <c r="F800" s="120" t="s">
        <v>2463</v>
      </c>
      <c r="G800" s="129">
        <v>3014947.52</v>
      </c>
      <c r="H800" s="129"/>
      <c r="I800" s="129"/>
      <c r="J800" s="129"/>
      <c r="K800" s="129"/>
      <c r="L800" s="129"/>
      <c r="M800" s="126">
        <v>42442</v>
      </c>
      <c r="N800" s="126">
        <v>42794</v>
      </c>
      <c r="O800" s="126"/>
      <c r="P800" s="126"/>
      <c r="Q800" s="31">
        <f t="shared" si="52"/>
        <v>11</v>
      </c>
      <c r="R800" s="32">
        <f t="shared" si="50"/>
        <v>274086.13818181818</v>
      </c>
      <c r="S800" s="129" t="s">
        <v>2466</v>
      </c>
    </row>
    <row r="801" spans="2:19" s="807" customFormat="1" ht="15.75" hidden="1" customHeight="1" x14ac:dyDescent="0.25">
      <c r="B801" s="405">
        <v>789</v>
      </c>
      <c r="C801" s="406" t="str">
        <f t="shared" si="51"/>
        <v>SOP-769-2017</v>
      </c>
      <c r="D801" s="476" t="s">
        <v>2467</v>
      </c>
      <c r="E801" s="476" t="s">
        <v>2468</v>
      </c>
      <c r="F801" s="477" t="s">
        <v>2469</v>
      </c>
      <c r="G801" s="478">
        <v>2695102.6</v>
      </c>
      <c r="H801" s="478"/>
      <c r="I801" s="478"/>
      <c r="J801" s="478"/>
      <c r="K801" s="478"/>
      <c r="L801" s="478"/>
      <c r="M801" s="479">
        <v>42718</v>
      </c>
      <c r="N801" s="479">
        <v>42794</v>
      </c>
      <c r="O801" s="479"/>
      <c r="P801" s="479"/>
      <c r="Q801" s="407">
        <f t="shared" si="52"/>
        <v>2</v>
      </c>
      <c r="R801" s="408">
        <f t="shared" si="50"/>
        <v>1347551.3</v>
      </c>
      <c r="S801" s="478">
        <v>2695102.6</v>
      </c>
    </row>
    <row r="802" spans="2:19" s="807" customFormat="1" ht="15.75" hidden="1" customHeight="1" x14ac:dyDescent="0.25">
      <c r="B802" s="809">
        <v>790</v>
      </c>
      <c r="C802" s="25" t="str">
        <f t="shared" si="51"/>
        <v>TES-137-2017</v>
      </c>
      <c r="D802" s="130" t="s">
        <v>2470</v>
      </c>
      <c r="E802" s="130" t="s">
        <v>2471</v>
      </c>
      <c r="F802" s="120" t="s">
        <v>2472</v>
      </c>
      <c r="G802" s="118" t="s">
        <v>2473</v>
      </c>
      <c r="H802" s="118"/>
      <c r="I802" s="118"/>
      <c r="J802" s="118"/>
      <c r="K802" s="118"/>
      <c r="L802" s="118"/>
      <c r="M802" s="122">
        <v>42522</v>
      </c>
      <c r="N802" s="122">
        <v>43404</v>
      </c>
      <c r="O802" s="122"/>
      <c r="P802" s="122"/>
      <c r="Q802" s="31">
        <f t="shared" si="52"/>
        <v>28</v>
      </c>
      <c r="R802" s="32" t="e">
        <f t="shared" si="50"/>
        <v>#VALUE!</v>
      </c>
      <c r="S802" s="118" t="s">
        <v>2473</v>
      </c>
    </row>
    <row r="803" spans="2:19" s="807" customFormat="1" ht="15.75" hidden="1" customHeight="1" x14ac:dyDescent="0.25">
      <c r="B803" s="405">
        <v>791</v>
      </c>
      <c r="C803" s="406" t="str">
        <f t="shared" si="51"/>
        <v>SOP-772-2017</v>
      </c>
      <c r="D803" s="476" t="s">
        <v>2474</v>
      </c>
      <c r="E803" s="474" t="s">
        <v>2475</v>
      </c>
      <c r="F803" s="477" t="s">
        <v>2476</v>
      </c>
      <c r="G803" s="478">
        <v>729874</v>
      </c>
      <c r="H803" s="478"/>
      <c r="I803" s="478"/>
      <c r="J803" s="478"/>
      <c r="K803" s="478"/>
      <c r="L803" s="478"/>
      <c r="M803" s="479">
        <v>42718</v>
      </c>
      <c r="N803" s="479">
        <v>42794</v>
      </c>
      <c r="O803" s="479"/>
      <c r="P803" s="479"/>
      <c r="Q803" s="407">
        <f t="shared" si="52"/>
        <v>2</v>
      </c>
      <c r="R803" s="408">
        <f t="shared" si="50"/>
        <v>364937</v>
      </c>
      <c r="S803" s="478">
        <v>729874</v>
      </c>
    </row>
    <row r="804" spans="2:19" s="821" customFormat="1" ht="15.75" hidden="1" customHeight="1" x14ac:dyDescent="0.25">
      <c r="B804" s="727">
        <v>792</v>
      </c>
      <c r="C804" s="25" t="str">
        <f t="shared" si="51"/>
        <v>SSP-194-2017</v>
      </c>
      <c r="D804" s="134" t="s">
        <v>2477</v>
      </c>
      <c r="E804" s="134" t="s">
        <v>2478</v>
      </c>
      <c r="F804" s="120" t="s">
        <v>2479</v>
      </c>
      <c r="G804" s="129">
        <v>12600000</v>
      </c>
      <c r="H804" s="129"/>
      <c r="I804" s="129"/>
      <c r="J804" s="129"/>
      <c r="K804" s="129"/>
      <c r="L804" s="129"/>
      <c r="M804" s="132">
        <v>42767</v>
      </c>
      <c r="N804" s="132">
        <v>43131</v>
      </c>
      <c r="O804" s="132"/>
      <c r="P804" s="132"/>
      <c r="Q804" s="31">
        <f t="shared" si="52"/>
        <v>11</v>
      </c>
      <c r="R804" s="32">
        <f t="shared" si="50"/>
        <v>1145454.5454545454</v>
      </c>
      <c r="S804" s="129">
        <v>12600000</v>
      </c>
    </row>
    <row r="805" spans="2:19" s="807" customFormat="1" ht="15.75" hidden="1" customHeight="1" x14ac:dyDescent="0.25">
      <c r="B805" s="809">
        <v>793</v>
      </c>
      <c r="C805" s="25" t="str">
        <f t="shared" si="51"/>
        <v>SAD-417-2017</v>
      </c>
      <c r="D805" s="134" t="s">
        <v>2480</v>
      </c>
      <c r="E805" s="134" t="s">
        <v>2481</v>
      </c>
      <c r="F805" s="120" t="s">
        <v>2482</v>
      </c>
      <c r="G805" s="129">
        <v>5260056.57</v>
      </c>
      <c r="H805" s="129"/>
      <c r="I805" s="129"/>
      <c r="J805" s="129"/>
      <c r="K805" s="129"/>
      <c r="L805" s="129"/>
      <c r="M805" s="126">
        <v>42842</v>
      </c>
      <c r="N805" s="132">
        <v>43403</v>
      </c>
      <c r="O805" s="132"/>
      <c r="P805" s="132"/>
      <c r="Q805" s="31">
        <f t="shared" si="52"/>
        <v>18</v>
      </c>
      <c r="R805" s="32">
        <f t="shared" si="50"/>
        <v>292225.36499999999</v>
      </c>
      <c r="S805" s="129" t="s">
        <v>2483</v>
      </c>
    </row>
    <row r="806" spans="2:19" s="807" customFormat="1" ht="15.75" hidden="1" customHeight="1" x14ac:dyDescent="0.25">
      <c r="B806" s="727">
        <v>794</v>
      </c>
      <c r="C806" s="25" t="str">
        <f t="shared" si="51"/>
        <v>SAD-433-2017</v>
      </c>
      <c r="D806" s="130" t="s">
        <v>2484</v>
      </c>
      <c r="E806" s="130" t="s">
        <v>2485</v>
      </c>
      <c r="F806" s="120" t="s">
        <v>2486</v>
      </c>
      <c r="G806" s="129">
        <v>4167776.02</v>
      </c>
      <c r="H806" s="129"/>
      <c r="I806" s="129"/>
      <c r="J806" s="129"/>
      <c r="K806" s="129"/>
      <c r="L806" s="129"/>
      <c r="M806" s="126">
        <v>42894</v>
      </c>
      <c r="N806" s="132">
        <v>43259</v>
      </c>
      <c r="O806" s="132"/>
      <c r="P806" s="132"/>
      <c r="Q806" s="31">
        <f t="shared" si="52"/>
        <v>12</v>
      </c>
      <c r="R806" s="32">
        <f t="shared" si="50"/>
        <v>347314.66833333333</v>
      </c>
      <c r="S806" s="129" t="s">
        <v>2487</v>
      </c>
    </row>
    <row r="807" spans="2:19" s="807" customFormat="1" ht="15.75" hidden="1" customHeight="1" x14ac:dyDescent="0.25">
      <c r="B807" s="809">
        <v>795</v>
      </c>
      <c r="C807" s="25" t="str">
        <f t="shared" si="51"/>
        <v>SDH-491-2017</v>
      </c>
      <c r="D807" s="119" t="s">
        <v>2488</v>
      </c>
      <c r="E807" s="128" t="s">
        <v>2489</v>
      </c>
      <c r="F807" s="125" t="s">
        <v>2490</v>
      </c>
      <c r="G807" s="118">
        <v>700000</v>
      </c>
      <c r="H807" s="118"/>
      <c r="I807" s="118"/>
      <c r="J807" s="118"/>
      <c r="K807" s="118"/>
      <c r="L807" s="118"/>
      <c r="M807" s="122">
        <v>42795</v>
      </c>
      <c r="N807" s="122">
        <v>43403</v>
      </c>
      <c r="O807" s="122"/>
      <c r="P807" s="122"/>
      <c r="Q807" s="31">
        <f t="shared" si="52"/>
        <v>19</v>
      </c>
      <c r="R807" s="32">
        <f t="shared" si="50"/>
        <v>36842.105263157893</v>
      </c>
      <c r="S807" s="118" t="s">
        <v>2491</v>
      </c>
    </row>
    <row r="808" spans="2:19" s="821" customFormat="1" ht="15.75" hidden="1" customHeight="1" x14ac:dyDescent="0.25">
      <c r="B808" s="405">
        <v>796</v>
      </c>
      <c r="C808" s="406" t="str">
        <f t="shared" si="51"/>
        <v>SOP-780-2017</v>
      </c>
      <c r="D808" s="476" t="s">
        <v>2492</v>
      </c>
      <c r="E808" s="476" t="s">
        <v>747</v>
      </c>
      <c r="F808" s="477" t="s">
        <v>2493</v>
      </c>
      <c r="G808" s="478">
        <v>11819335.439999999</v>
      </c>
      <c r="H808" s="478"/>
      <c r="I808" s="478"/>
      <c r="J808" s="478"/>
      <c r="K808" s="478"/>
      <c r="L808" s="478"/>
      <c r="M808" s="473">
        <v>42922</v>
      </c>
      <c r="N808" s="479">
        <v>43286</v>
      </c>
      <c r="O808" s="479"/>
      <c r="P808" s="479"/>
      <c r="Q808" s="407">
        <f t="shared" si="52"/>
        <v>11</v>
      </c>
      <c r="R808" s="408">
        <f t="shared" si="50"/>
        <v>1074485.04</v>
      </c>
      <c r="S808" s="478">
        <v>11819335.439999999</v>
      </c>
    </row>
    <row r="809" spans="2:19" s="807" customFormat="1" ht="15.75" hidden="1" customHeight="1" x14ac:dyDescent="0.25">
      <c r="B809" s="727">
        <v>797</v>
      </c>
      <c r="C809" s="25" t="str">
        <f t="shared" si="51"/>
        <v>SDH-493-2017</v>
      </c>
      <c r="D809" s="119" t="s">
        <v>2494</v>
      </c>
      <c r="E809" s="128" t="s">
        <v>2495</v>
      </c>
      <c r="F809" s="125" t="s">
        <v>2496</v>
      </c>
      <c r="G809" s="118">
        <v>90000</v>
      </c>
      <c r="H809" s="118"/>
      <c r="I809" s="118"/>
      <c r="J809" s="118"/>
      <c r="K809" s="118"/>
      <c r="L809" s="118"/>
      <c r="M809" s="122">
        <v>42522</v>
      </c>
      <c r="N809" s="122">
        <v>42887</v>
      </c>
      <c r="O809" s="122"/>
      <c r="P809" s="122"/>
      <c r="Q809" s="31">
        <f t="shared" si="52"/>
        <v>12</v>
      </c>
      <c r="R809" s="32">
        <f t="shared" si="50"/>
        <v>7500</v>
      </c>
      <c r="S809" s="118">
        <v>90000</v>
      </c>
    </row>
    <row r="810" spans="2:19" s="821" customFormat="1" ht="15.75" hidden="1" customHeight="1" x14ac:dyDescent="0.25">
      <c r="B810" s="809">
        <v>798</v>
      </c>
      <c r="C810" s="25" t="str">
        <f t="shared" si="51"/>
        <v>SAD-446-2017</v>
      </c>
      <c r="D810" s="134" t="s">
        <v>2497</v>
      </c>
      <c r="E810" s="134" t="s">
        <v>2497</v>
      </c>
      <c r="F810" s="120" t="s">
        <v>2498</v>
      </c>
      <c r="G810" s="129">
        <v>28000000</v>
      </c>
      <c r="H810" s="129"/>
      <c r="I810" s="129"/>
      <c r="J810" s="129"/>
      <c r="K810" s="129"/>
      <c r="L810" s="129"/>
      <c r="M810" s="126">
        <v>42993</v>
      </c>
      <c r="N810" s="126">
        <v>43403</v>
      </c>
      <c r="O810" s="126"/>
      <c r="P810" s="126"/>
      <c r="Q810" s="31">
        <f t="shared" si="52"/>
        <v>13</v>
      </c>
      <c r="R810" s="32">
        <f t="shared" si="50"/>
        <v>2153846.153846154</v>
      </c>
      <c r="S810" s="129">
        <v>28000000</v>
      </c>
    </row>
    <row r="811" spans="2:19" s="821" customFormat="1" ht="15.75" hidden="1" customHeight="1" x14ac:dyDescent="0.25">
      <c r="B811" s="727">
        <v>799</v>
      </c>
      <c r="C811" s="25" t="str">
        <f t="shared" si="51"/>
        <v>SDH-498-2017</v>
      </c>
      <c r="D811" s="119" t="s">
        <v>2499</v>
      </c>
      <c r="E811" s="128" t="s">
        <v>2500</v>
      </c>
      <c r="F811" s="125" t="s">
        <v>2501</v>
      </c>
      <c r="G811" s="118">
        <v>600000</v>
      </c>
      <c r="H811" s="118"/>
      <c r="I811" s="118"/>
      <c r="J811" s="118"/>
      <c r="K811" s="118"/>
      <c r="L811" s="118"/>
      <c r="M811" s="122">
        <v>42948</v>
      </c>
      <c r="N811" s="122">
        <v>43403</v>
      </c>
      <c r="O811" s="122"/>
      <c r="P811" s="122"/>
      <c r="Q811" s="31">
        <f t="shared" si="52"/>
        <v>14</v>
      </c>
      <c r="R811" s="32">
        <f t="shared" si="50"/>
        <v>42857.142857142855</v>
      </c>
      <c r="S811" s="118" t="s">
        <v>2502</v>
      </c>
    </row>
    <row r="812" spans="2:19" s="821" customFormat="1" ht="15.75" hidden="1" customHeight="1" x14ac:dyDescent="0.25">
      <c r="B812" s="405">
        <v>800</v>
      </c>
      <c r="C812" s="406" t="str">
        <f t="shared" si="51"/>
        <v>SOP-812-2017</v>
      </c>
      <c r="D812" s="476" t="s">
        <v>2503</v>
      </c>
      <c r="E812" s="476" t="s">
        <v>2504</v>
      </c>
      <c r="F812" s="477" t="s">
        <v>2505</v>
      </c>
      <c r="G812" s="480">
        <v>14544439.18</v>
      </c>
      <c r="H812" s="480"/>
      <c r="I812" s="480"/>
      <c r="J812" s="480"/>
      <c r="K812" s="480"/>
      <c r="L812" s="480"/>
      <c r="M812" s="479">
        <v>43000</v>
      </c>
      <c r="N812" s="479">
        <v>43174</v>
      </c>
      <c r="O812" s="479"/>
      <c r="P812" s="479"/>
      <c r="Q812" s="407">
        <f t="shared" si="52"/>
        <v>5</v>
      </c>
      <c r="R812" s="408">
        <f t="shared" si="50"/>
        <v>2908887.8360000001</v>
      </c>
      <c r="S812" s="480">
        <v>14544439.18</v>
      </c>
    </row>
    <row r="813" spans="2:19" s="821" customFormat="1" ht="15.75" hidden="1" customHeight="1" x14ac:dyDescent="0.25">
      <c r="B813" s="809">
        <v>801</v>
      </c>
      <c r="C813" s="25" t="str">
        <f t="shared" si="51"/>
        <v>SAD-450-2017</v>
      </c>
      <c r="D813" s="130" t="s">
        <v>2506</v>
      </c>
      <c r="E813" s="130" t="s">
        <v>1062</v>
      </c>
      <c r="F813" s="131" t="s">
        <v>2507</v>
      </c>
      <c r="G813" s="133">
        <v>928271.63</v>
      </c>
      <c r="H813" s="133"/>
      <c r="I813" s="133"/>
      <c r="J813" s="133"/>
      <c r="K813" s="133"/>
      <c r="L813" s="133"/>
      <c r="M813" s="132">
        <v>42947</v>
      </c>
      <c r="N813" s="132">
        <v>43312</v>
      </c>
      <c r="O813" s="132"/>
      <c r="P813" s="132"/>
      <c r="Q813" s="31">
        <f t="shared" si="52"/>
        <v>12</v>
      </c>
      <c r="R813" s="32">
        <f t="shared" si="50"/>
        <v>77355.969166666662</v>
      </c>
      <c r="S813" s="133">
        <v>928271.63</v>
      </c>
    </row>
    <row r="814" spans="2:19" s="821" customFormat="1" ht="15.75" hidden="1" customHeight="1" x14ac:dyDescent="0.25">
      <c r="B814" s="405">
        <v>802</v>
      </c>
      <c r="C814" s="406" t="str">
        <f t="shared" si="51"/>
        <v>SOP-814-2017</v>
      </c>
      <c r="D814" s="476" t="s">
        <v>2508</v>
      </c>
      <c r="E814" s="476" t="s">
        <v>2509</v>
      </c>
      <c r="F814" s="477" t="s">
        <v>2510</v>
      </c>
      <c r="G814" s="480">
        <v>19974575.98</v>
      </c>
      <c r="H814" s="480"/>
      <c r="I814" s="480"/>
      <c r="J814" s="480"/>
      <c r="K814" s="480"/>
      <c r="L814" s="480"/>
      <c r="M814" s="479">
        <v>43084</v>
      </c>
      <c r="N814" s="476" t="s">
        <v>2511</v>
      </c>
      <c r="O814" s="476"/>
      <c r="P814" s="476"/>
      <c r="Q814" s="407" t="e">
        <f t="shared" si="52"/>
        <v>#VALUE!</v>
      </c>
      <c r="R814" s="408" t="e">
        <f t="shared" si="50"/>
        <v>#VALUE!</v>
      </c>
      <c r="S814" s="480">
        <v>19974575.98</v>
      </c>
    </row>
    <row r="815" spans="2:19" s="807" customFormat="1" ht="33.75" hidden="1" customHeight="1" x14ac:dyDescent="0.25">
      <c r="B815" s="831">
        <v>803</v>
      </c>
      <c r="C815" s="406" t="str">
        <f t="shared" si="51"/>
        <v>SOP-815-2017</v>
      </c>
      <c r="D815" s="476" t="s">
        <v>2512</v>
      </c>
      <c r="E815" s="476" t="s">
        <v>2513</v>
      </c>
      <c r="F815" s="477" t="s">
        <v>2514</v>
      </c>
      <c r="G815" s="480">
        <v>5490643.5</v>
      </c>
      <c r="H815" s="480"/>
      <c r="I815" s="480"/>
      <c r="J815" s="480"/>
      <c r="K815" s="480"/>
      <c r="L815" s="480"/>
      <c r="M815" s="479">
        <v>43084</v>
      </c>
      <c r="N815" s="479">
        <v>42825</v>
      </c>
      <c r="O815" s="479"/>
      <c r="P815" s="479"/>
      <c r="Q815" s="407" t="e">
        <f t="shared" si="52"/>
        <v>#NUM!</v>
      </c>
      <c r="R815" s="408" t="e">
        <f t="shared" si="50"/>
        <v>#NUM!</v>
      </c>
      <c r="S815" s="480">
        <v>5490643.5</v>
      </c>
    </row>
    <row r="816" spans="2:19" s="807" customFormat="1" ht="15.75" hidden="1" customHeight="1" x14ac:dyDescent="0.25">
      <c r="B816" s="405">
        <v>804</v>
      </c>
      <c r="C816" s="406" t="str">
        <f t="shared" si="51"/>
        <v>SOP-816-2017</v>
      </c>
      <c r="D816" s="476" t="s">
        <v>2515</v>
      </c>
      <c r="E816" s="476" t="s">
        <v>2516</v>
      </c>
      <c r="F816" s="477" t="s">
        <v>2517</v>
      </c>
      <c r="G816" s="480">
        <v>5490520.29</v>
      </c>
      <c r="H816" s="480"/>
      <c r="I816" s="480"/>
      <c r="J816" s="480"/>
      <c r="K816" s="480"/>
      <c r="L816" s="480"/>
      <c r="M816" s="479">
        <v>43084</v>
      </c>
      <c r="N816" s="479">
        <v>43190</v>
      </c>
      <c r="O816" s="479"/>
      <c r="P816" s="479"/>
      <c r="Q816" s="407">
        <f t="shared" si="52"/>
        <v>3</v>
      </c>
      <c r="R816" s="408">
        <f t="shared" si="50"/>
        <v>1830173.43</v>
      </c>
      <c r="S816" s="480">
        <v>5490520.29</v>
      </c>
    </row>
    <row r="817" spans="2:19" s="807" customFormat="1" ht="15.75" hidden="1" customHeight="1" x14ac:dyDescent="0.25">
      <c r="B817" s="405">
        <v>805</v>
      </c>
      <c r="C817" s="406" t="str">
        <f t="shared" si="51"/>
        <v>SOP-817-2017</v>
      </c>
      <c r="D817" s="476" t="s">
        <v>2518</v>
      </c>
      <c r="E817" s="476" t="s">
        <v>2519</v>
      </c>
      <c r="F817" s="477" t="s">
        <v>2520</v>
      </c>
      <c r="G817" s="480">
        <v>3491310.89</v>
      </c>
      <c r="H817" s="480"/>
      <c r="I817" s="480"/>
      <c r="J817" s="480"/>
      <c r="K817" s="480"/>
      <c r="L817" s="480"/>
      <c r="M817" s="479">
        <v>43084</v>
      </c>
      <c r="N817" s="479">
        <v>43190</v>
      </c>
      <c r="O817" s="479"/>
      <c r="P817" s="479"/>
      <c r="Q817" s="407">
        <f t="shared" si="52"/>
        <v>3</v>
      </c>
      <c r="R817" s="408">
        <f t="shared" si="50"/>
        <v>1163770.2966666666</v>
      </c>
      <c r="S817" s="480">
        <v>3491310.89</v>
      </c>
    </row>
    <row r="818" spans="2:19" s="807" customFormat="1" ht="15.75" hidden="1" customHeight="1" x14ac:dyDescent="0.25">
      <c r="B818" s="831">
        <v>806</v>
      </c>
      <c r="C818" s="406" t="str">
        <f t="shared" si="51"/>
        <v>SOP-818-2017</v>
      </c>
      <c r="D818" s="476" t="s">
        <v>2521</v>
      </c>
      <c r="E818" s="476" t="s">
        <v>2522</v>
      </c>
      <c r="F818" s="477" t="s">
        <v>2523</v>
      </c>
      <c r="G818" s="480">
        <v>3794078.68</v>
      </c>
      <c r="H818" s="480"/>
      <c r="I818" s="480"/>
      <c r="J818" s="480"/>
      <c r="K818" s="480"/>
      <c r="L818" s="480"/>
      <c r="M818" s="479">
        <v>43084</v>
      </c>
      <c r="N818" s="476" t="s">
        <v>2524</v>
      </c>
      <c r="O818" s="476"/>
      <c r="P818" s="476"/>
      <c r="Q818" s="407" t="e">
        <f t="shared" si="52"/>
        <v>#VALUE!</v>
      </c>
      <c r="R818" s="408" t="e">
        <f t="shared" si="50"/>
        <v>#VALUE!</v>
      </c>
      <c r="S818" s="480">
        <v>3794078.68</v>
      </c>
    </row>
    <row r="819" spans="2:19" s="821" customFormat="1" ht="15.75" hidden="1" customHeight="1" x14ac:dyDescent="0.25">
      <c r="B819" s="727">
        <v>808</v>
      </c>
      <c r="C819" s="25" t="str">
        <f t="shared" si="51"/>
        <v>SAD-421-2017</v>
      </c>
      <c r="D819" s="134" t="s">
        <v>491</v>
      </c>
      <c r="E819" s="135" t="s">
        <v>469</v>
      </c>
      <c r="F819" s="136" t="s">
        <v>492</v>
      </c>
      <c r="G819" s="137">
        <v>5000000</v>
      </c>
      <c r="H819" s="137"/>
      <c r="I819" s="137"/>
      <c r="J819" s="137"/>
      <c r="K819" s="137"/>
      <c r="L819" s="137"/>
      <c r="M819" s="141" t="s">
        <v>14</v>
      </c>
      <c r="N819" s="141" t="s">
        <v>321</v>
      </c>
      <c r="O819" s="141"/>
      <c r="P819" s="141"/>
      <c r="Q819" s="31" t="e">
        <f t="shared" si="52"/>
        <v>#VALUE!</v>
      </c>
      <c r="R819" s="32" t="e">
        <f t="shared" si="50"/>
        <v>#VALUE!</v>
      </c>
      <c r="S819" s="139" t="s">
        <v>493</v>
      </c>
    </row>
    <row r="820" spans="2:19" s="821" customFormat="1" ht="15.75" hidden="1" customHeight="1" x14ac:dyDescent="0.25">
      <c r="B820" s="809">
        <v>809</v>
      </c>
      <c r="C820" s="25" t="str">
        <f t="shared" si="51"/>
        <v>TES-162-2018</v>
      </c>
      <c r="D820" s="134" t="s">
        <v>494</v>
      </c>
      <c r="E820" s="135" t="s">
        <v>495</v>
      </c>
      <c r="F820" s="136" t="s">
        <v>496</v>
      </c>
      <c r="G820" s="137" t="s">
        <v>497</v>
      </c>
      <c r="H820" s="137"/>
      <c r="I820" s="137"/>
      <c r="J820" s="137"/>
      <c r="K820" s="137"/>
      <c r="L820" s="137"/>
      <c r="M820" s="138">
        <v>42723</v>
      </c>
      <c r="N820" s="141" t="s">
        <v>498</v>
      </c>
      <c r="O820" s="141"/>
      <c r="P820" s="141"/>
      <c r="Q820" s="31" t="e">
        <f t="shared" si="52"/>
        <v>#VALUE!</v>
      </c>
      <c r="R820" s="32" t="e">
        <f t="shared" si="50"/>
        <v>#VALUE!</v>
      </c>
      <c r="S820" s="139" t="s">
        <v>497</v>
      </c>
    </row>
    <row r="821" spans="2:19" s="821" customFormat="1" ht="15.75" hidden="1" customHeight="1" x14ac:dyDescent="0.25">
      <c r="B821" s="727">
        <v>810</v>
      </c>
      <c r="C821" s="25" t="str">
        <f t="shared" si="51"/>
        <v>TES-163-2018</v>
      </c>
      <c r="D821" s="134" t="s">
        <v>499</v>
      </c>
      <c r="E821" s="135" t="s">
        <v>500</v>
      </c>
      <c r="F821" s="136" t="s">
        <v>501</v>
      </c>
      <c r="G821" s="137" t="s">
        <v>497</v>
      </c>
      <c r="H821" s="137"/>
      <c r="I821" s="137"/>
      <c r="J821" s="137"/>
      <c r="K821" s="137"/>
      <c r="L821" s="137"/>
      <c r="M821" s="138">
        <v>42718</v>
      </c>
      <c r="N821" s="141" t="s">
        <v>498</v>
      </c>
      <c r="O821" s="141"/>
      <c r="P821" s="141"/>
      <c r="Q821" s="31" t="e">
        <f t="shared" si="52"/>
        <v>#VALUE!</v>
      </c>
      <c r="R821" s="32" t="e">
        <f t="shared" si="50"/>
        <v>#VALUE!</v>
      </c>
      <c r="S821" s="139" t="s">
        <v>497</v>
      </c>
    </row>
    <row r="822" spans="2:19" s="821" customFormat="1" ht="15.75" hidden="1" customHeight="1" x14ac:dyDescent="0.25">
      <c r="B822" s="809">
        <v>811</v>
      </c>
      <c r="C822" s="25" t="str">
        <f t="shared" si="51"/>
        <v>TES-164-2018</v>
      </c>
      <c r="D822" s="134" t="s">
        <v>502</v>
      </c>
      <c r="E822" s="135" t="s">
        <v>500</v>
      </c>
      <c r="F822" s="136" t="s">
        <v>503</v>
      </c>
      <c r="G822" s="137" t="s">
        <v>497</v>
      </c>
      <c r="H822" s="137"/>
      <c r="I822" s="137"/>
      <c r="J822" s="137"/>
      <c r="K822" s="137"/>
      <c r="L822" s="137"/>
      <c r="M822" s="138">
        <v>42718</v>
      </c>
      <c r="N822" s="141" t="s">
        <v>498</v>
      </c>
      <c r="O822" s="141"/>
      <c r="P822" s="141"/>
      <c r="Q822" s="31" t="e">
        <f t="shared" si="52"/>
        <v>#VALUE!</v>
      </c>
      <c r="R822" s="32" t="e">
        <f t="shared" si="50"/>
        <v>#VALUE!</v>
      </c>
      <c r="S822" s="139" t="s">
        <v>497</v>
      </c>
    </row>
    <row r="823" spans="2:19" s="821" customFormat="1" ht="14.25" hidden="1" customHeight="1" x14ac:dyDescent="0.25">
      <c r="B823" s="405">
        <v>812</v>
      </c>
      <c r="C823" s="406" t="str">
        <f t="shared" si="51"/>
        <v>SOP-810-2017</v>
      </c>
      <c r="D823" s="481" t="s">
        <v>519</v>
      </c>
      <c r="E823" s="482" t="s">
        <v>222</v>
      </c>
      <c r="F823" s="483" t="s">
        <v>520</v>
      </c>
      <c r="G823" s="484" t="s">
        <v>14</v>
      </c>
      <c r="H823" s="484"/>
      <c r="I823" s="484"/>
      <c r="J823" s="484"/>
      <c r="K823" s="484"/>
      <c r="L823" s="484"/>
      <c r="M823" s="485">
        <v>43092</v>
      </c>
      <c r="N823" s="485">
        <v>43181</v>
      </c>
      <c r="O823" s="485"/>
      <c r="P823" s="485"/>
      <c r="Q823" s="407">
        <f t="shared" si="52"/>
        <v>2</v>
      </c>
      <c r="R823" s="408" t="e">
        <f t="shared" si="50"/>
        <v>#VALUE!</v>
      </c>
      <c r="S823" s="486" t="s">
        <v>14</v>
      </c>
    </row>
    <row r="824" spans="2:19" s="821" customFormat="1" ht="14.25" hidden="1" customHeight="1" x14ac:dyDescent="0.25">
      <c r="B824" s="405">
        <v>813</v>
      </c>
      <c r="C824" s="406" t="str">
        <f t="shared" si="51"/>
        <v>SOP-790-2017</v>
      </c>
      <c r="D824" s="481" t="s">
        <v>642</v>
      </c>
      <c r="E824" s="482" t="s">
        <v>643</v>
      </c>
      <c r="F824" s="483" t="s">
        <v>644</v>
      </c>
      <c r="G824" s="484" t="s">
        <v>14</v>
      </c>
      <c r="H824" s="484"/>
      <c r="I824" s="484"/>
      <c r="J824" s="484"/>
      <c r="K824" s="484"/>
      <c r="L824" s="484"/>
      <c r="M824" s="485">
        <v>43011</v>
      </c>
      <c r="N824" s="485">
        <v>43135</v>
      </c>
      <c r="O824" s="485"/>
      <c r="P824" s="485"/>
      <c r="Q824" s="407">
        <f t="shared" si="52"/>
        <v>4</v>
      </c>
      <c r="R824" s="408" t="e">
        <f t="shared" si="50"/>
        <v>#VALUE!</v>
      </c>
      <c r="S824" s="486" t="s">
        <v>14</v>
      </c>
    </row>
    <row r="825" spans="2:19" s="821" customFormat="1" ht="14.25" hidden="1" customHeight="1" x14ac:dyDescent="0.25">
      <c r="B825" s="831">
        <v>814</v>
      </c>
      <c r="C825" s="406" t="str">
        <f t="shared" si="51"/>
        <v>SOP-811-2017</v>
      </c>
      <c r="D825" s="481" t="s">
        <v>678</v>
      </c>
      <c r="E825" s="482" t="s">
        <v>68</v>
      </c>
      <c r="F825" s="483" t="s">
        <v>679</v>
      </c>
      <c r="G825" s="484" t="s">
        <v>14</v>
      </c>
      <c r="H825" s="484"/>
      <c r="I825" s="484"/>
      <c r="J825" s="484"/>
      <c r="K825" s="484"/>
      <c r="L825" s="484"/>
      <c r="M825" s="485">
        <v>43085</v>
      </c>
      <c r="N825" s="485">
        <v>43122</v>
      </c>
      <c r="O825" s="485"/>
      <c r="P825" s="485"/>
      <c r="Q825" s="407">
        <f t="shared" si="52"/>
        <v>1</v>
      </c>
      <c r="R825" s="408" t="e">
        <f t="shared" si="50"/>
        <v>#VALUE!</v>
      </c>
      <c r="S825" s="486" t="s">
        <v>14</v>
      </c>
    </row>
    <row r="826" spans="2:19" s="821" customFormat="1" ht="14.25" hidden="1" customHeight="1" x14ac:dyDescent="0.25">
      <c r="B826" s="405">
        <v>815</v>
      </c>
      <c r="C826" s="406" t="str">
        <f t="shared" si="51"/>
        <v>SOP-802-2017</v>
      </c>
      <c r="D826" s="481" t="s">
        <v>680</v>
      </c>
      <c r="E826" s="482" t="s">
        <v>194</v>
      </c>
      <c r="F826" s="483" t="s">
        <v>681</v>
      </c>
      <c r="G826" s="484" t="s">
        <v>14</v>
      </c>
      <c r="H826" s="484"/>
      <c r="I826" s="484"/>
      <c r="J826" s="484"/>
      <c r="K826" s="484"/>
      <c r="L826" s="484"/>
      <c r="M826" s="485">
        <v>43063</v>
      </c>
      <c r="N826" s="485">
        <v>43114</v>
      </c>
      <c r="O826" s="485"/>
      <c r="P826" s="485"/>
      <c r="Q826" s="407">
        <f t="shared" si="52"/>
        <v>1</v>
      </c>
      <c r="R826" s="408" t="e">
        <f t="shared" si="50"/>
        <v>#VALUE!</v>
      </c>
      <c r="S826" s="486" t="s">
        <v>14</v>
      </c>
    </row>
    <row r="827" spans="2:19" s="821" customFormat="1" ht="14.25" hidden="1" customHeight="1" x14ac:dyDescent="0.25">
      <c r="B827" s="405">
        <v>816</v>
      </c>
      <c r="C827" s="406" t="str">
        <f t="shared" si="51"/>
        <v>SOP-800-2017</v>
      </c>
      <c r="D827" s="481" t="s">
        <v>682</v>
      </c>
      <c r="E827" s="482" t="s">
        <v>683</v>
      </c>
      <c r="F827" s="483" t="s">
        <v>684</v>
      </c>
      <c r="G827" s="484" t="s">
        <v>14</v>
      </c>
      <c r="H827" s="484"/>
      <c r="I827" s="484"/>
      <c r="J827" s="484"/>
      <c r="K827" s="484"/>
      <c r="L827" s="484"/>
      <c r="M827" s="485">
        <v>43060</v>
      </c>
      <c r="N827" s="485">
        <v>43115</v>
      </c>
      <c r="O827" s="485"/>
      <c r="P827" s="485"/>
      <c r="Q827" s="407">
        <f t="shared" si="52"/>
        <v>1</v>
      </c>
      <c r="R827" s="408" t="e">
        <f t="shared" si="50"/>
        <v>#VALUE!</v>
      </c>
      <c r="S827" s="486" t="s">
        <v>14</v>
      </c>
    </row>
    <row r="828" spans="2:19" s="821" customFormat="1" ht="14.25" hidden="1" customHeight="1" x14ac:dyDescent="0.25">
      <c r="B828" s="831">
        <v>817</v>
      </c>
      <c r="C828" s="406" t="str">
        <f t="shared" si="51"/>
        <v>SOP-802-2017</v>
      </c>
      <c r="D828" s="481" t="s">
        <v>685</v>
      </c>
      <c r="E828" s="482" t="s">
        <v>194</v>
      </c>
      <c r="F828" s="483" t="s">
        <v>686</v>
      </c>
      <c r="G828" s="484" t="s">
        <v>14</v>
      </c>
      <c r="H828" s="484"/>
      <c r="I828" s="484"/>
      <c r="J828" s="484"/>
      <c r="K828" s="484"/>
      <c r="L828" s="484"/>
      <c r="M828" s="485">
        <v>43063</v>
      </c>
      <c r="N828" s="485">
        <v>43250</v>
      </c>
      <c r="O828" s="485"/>
      <c r="P828" s="485"/>
      <c r="Q828" s="407">
        <f t="shared" si="52"/>
        <v>6</v>
      </c>
      <c r="R828" s="408" t="e">
        <f t="shared" si="50"/>
        <v>#VALUE!</v>
      </c>
      <c r="S828" s="486" t="s">
        <v>14</v>
      </c>
    </row>
    <row r="829" spans="2:19" s="821" customFormat="1" ht="14.25" hidden="1" customHeight="1" x14ac:dyDescent="0.25">
      <c r="B829" s="405">
        <v>818</v>
      </c>
      <c r="C829" s="406" t="str">
        <f t="shared" si="51"/>
        <v>SOP-826-2017</v>
      </c>
      <c r="D829" s="481" t="s">
        <v>711</v>
      </c>
      <c r="E829" s="482" t="s">
        <v>68</v>
      </c>
      <c r="F829" s="483" t="s">
        <v>712</v>
      </c>
      <c r="G829" s="484" t="s">
        <v>14</v>
      </c>
      <c r="H829" s="484"/>
      <c r="I829" s="484"/>
      <c r="J829" s="484"/>
      <c r="K829" s="484"/>
      <c r="L829" s="484"/>
      <c r="M829" s="485">
        <v>43158</v>
      </c>
      <c r="N829" s="485">
        <v>43250</v>
      </c>
      <c r="O829" s="485"/>
      <c r="P829" s="485"/>
      <c r="Q829" s="407">
        <f t="shared" si="52"/>
        <v>3</v>
      </c>
      <c r="R829" s="408" t="e">
        <f t="shared" si="50"/>
        <v>#VALUE!</v>
      </c>
      <c r="S829" s="486" t="s">
        <v>14</v>
      </c>
    </row>
    <row r="830" spans="2:19" s="821" customFormat="1" ht="14.25" hidden="1" customHeight="1" x14ac:dyDescent="0.25">
      <c r="B830" s="831">
        <v>819</v>
      </c>
      <c r="C830" s="406" t="str">
        <f t="shared" si="51"/>
        <v>SOP-789-2017</v>
      </c>
      <c r="D830" s="481" t="s">
        <v>716</v>
      </c>
      <c r="E830" s="482" t="s">
        <v>717</v>
      </c>
      <c r="F830" s="483" t="s">
        <v>718</v>
      </c>
      <c r="G830" s="484" t="s">
        <v>14</v>
      </c>
      <c r="H830" s="484"/>
      <c r="I830" s="484"/>
      <c r="J830" s="484"/>
      <c r="K830" s="484"/>
      <c r="L830" s="484"/>
      <c r="M830" s="485">
        <v>43004</v>
      </c>
      <c r="N830" s="485">
        <v>43138</v>
      </c>
      <c r="O830" s="485"/>
      <c r="P830" s="485"/>
      <c r="Q830" s="407">
        <f t="shared" si="52"/>
        <v>4</v>
      </c>
      <c r="R830" s="408" t="e">
        <f t="shared" si="50"/>
        <v>#VALUE!</v>
      </c>
      <c r="S830" s="486" t="s">
        <v>14</v>
      </c>
    </row>
    <row r="831" spans="2:19" s="821" customFormat="1" ht="14.25" hidden="1" customHeight="1" x14ac:dyDescent="0.25">
      <c r="B831" s="405">
        <v>820</v>
      </c>
      <c r="C831" s="406" t="str">
        <f t="shared" si="51"/>
        <v>SOP-801-2017</v>
      </c>
      <c r="D831" s="481" t="s">
        <v>721</v>
      </c>
      <c r="E831" s="482" t="s">
        <v>722</v>
      </c>
      <c r="F831" s="483" t="s">
        <v>723</v>
      </c>
      <c r="G831" s="484" t="s">
        <v>14</v>
      </c>
      <c r="H831" s="484"/>
      <c r="I831" s="484"/>
      <c r="J831" s="484"/>
      <c r="K831" s="484"/>
      <c r="L831" s="484"/>
      <c r="M831" s="485">
        <v>43075</v>
      </c>
      <c r="N831" s="485">
        <v>43130</v>
      </c>
      <c r="O831" s="485"/>
      <c r="P831" s="485"/>
      <c r="Q831" s="407">
        <f t="shared" si="52"/>
        <v>1</v>
      </c>
      <c r="R831" s="408" t="e">
        <f t="shared" si="50"/>
        <v>#VALUE!</v>
      </c>
      <c r="S831" s="486" t="s">
        <v>14</v>
      </c>
    </row>
    <row r="832" spans="2:19" s="821" customFormat="1" ht="14.25" hidden="1" customHeight="1" x14ac:dyDescent="0.25">
      <c r="B832" s="405">
        <v>821</v>
      </c>
      <c r="C832" s="406" t="str">
        <f t="shared" si="51"/>
        <v>SOP-784-2017</v>
      </c>
      <c r="D832" s="481" t="s">
        <v>724</v>
      </c>
      <c r="E832" s="482" t="s">
        <v>691</v>
      </c>
      <c r="F832" s="483" t="s">
        <v>725</v>
      </c>
      <c r="G832" s="484" t="s">
        <v>14</v>
      </c>
      <c r="H832" s="484"/>
      <c r="I832" s="484"/>
      <c r="J832" s="484"/>
      <c r="K832" s="484"/>
      <c r="L832" s="484"/>
      <c r="M832" s="485">
        <v>43025</v>
      </c>
      <c r="N832" s="485">
        <v>43149</v>
      </c>
      <c r="O832" s="485"/>
      <c r="P832" s="485"/>
      <c r="Q832" s="407">
        <f t="shared" si="52"/>
        <v>4</v>
      </c>
      <c r="R832" s="408" t="e">
        <f t="shared" si="50"/>
        <v>#VALUE!</v>
      </c>
      <c r="S832" s="486" t="s">
        <v>14</v>
      </c>
    </row>
    <row r="833" spans="2:19" s="821" customFormat="1" ht="14.25" hidden="1" customHeight="1" x14ac:dyDescent="0.25">
      <c r="B833" s="831">
        <v>822</v>
      </c>
      <c r="C833" s="406" t="str">
        <f t="shared" si="51"/>
        <v>SOP-783-2017</v>
      </c>
      <c r="D833" s="481" t="s">
        <v>726</v>
      </c>
      <c r="E833" s="482" t="s">
        <v>694</v>
      </c>
      <c r="F833" s="483" t="s">
        <v>727</v>
      </c>
      <c r="G833" s="484" t="s">
        <v>14</v>
      </c>
      <c r="H833" s="484"/>
      <c r="I833" s="484"/>
      <c r="J833" s="484"/>
      <c r="K833" s="484"/>
      <c r="L833" s="484"/>
      <c r="M833" s="485">
        <v>43025</v>
      </c>
      <c r="N833" s="485">
        <v>43149</v>
      </c>
      <c r="O833" s="485"/>
      <c r="P833" s="485"/>
      <c r="Q833" s="407">
        <f t="shared" si="52"/>
        <v>4</v>
      </c>
      <c r="R833" s="408" t="e">
        <f t="shared" si="50"/>
        <v>#VALUE!</v>
      </c>
      <c r="S833" s="486" t="s">
        <v>14</v>
      </c>
    </row>
    <row r="834" spans="2:19" s="821" customFormat="1" ht="14.25" hidden="1" customHeight="1" x14ac:dyDescent="0.25">
      <c r="B834" s="405">
        <v>823</v>
      </c>
      <c r="C834" s="406" t="str">
        <f t="shared" si="51"/>
        <v>SOP-785-2017</v>
      </c>
      <c r="D834" s="481" t="s">
        <v>728</v>
      </c>
      <c r="E834" s="482" t="s">
        <v>697</v>
      </c>
      <c r="F834" s="483" t="s">
        <v>729</v>
      </c>
      <c r="G834" s="484" t="s">
        <v>14</v>
      </c>
      <c r="H834" s="484"/>
      <c r="I834" s="484"/>
      <c r="J834" s="484"/>
      <c r="K834" s="484"/>
      <c r="L834" s="484"/>
      <c r="M834" s="485">
        <v>43025</v>
      </c>
      <c r="N834" s="485">
        <v>43149</v>
      </c>
      <c r="O834" s="485"/>
      <c r="P834" s="485"/>
      <c r="Q834" s="407">
        <f t="shared" si="52"/>
        <v>4</v>
      </c>
      <c r="R834" s="408" t="e">
        <f t="shared" si="50"/>
        <v>#VALUE!</v>
      </c>
      <c r="S834" s="486" t="s">
        <v>14</v>
      </c>
    </row>
    <row r="835" spans="2:19" s="821" customFormat="1" ht="14.25" hidden="1" customHeight="1" x14ac:dyDescent="0.25">
      <c r="B835" s="405">
        <v>824</v>
      </c>
      <c r="C835" s="406" t="str">
        <f t="shared" si="51"/>
        <v>SOP-786-2017</v>
      </c>
      <c r="D835" s="481" t="s">
        <v>730</v>
      </c>
      <c r="E835" s="482" t="s">
        <v>731</v>
      </c>
      <c r="F835" s="483" t="s">
        <v>732</v>
      </c>
      <c r="G835" s="484" t="s">
        <v>14</v>
      </c>
      <c r="H835" s="484"/>
      <c r="I835" s="484"/>
      <c r="J835" s="484"/>
      <c r="K835" s="484"/>
      <c r="L835" s="484"/>
      <c r="M835" s="485">
        <v>43007</v>
      </c>
      <c r="N835" s="485">
        <v>43131</v>
      </c>
      <c r="O835" s="485"/>
      <c r="P835" s="485"/>
      <c r="Q835" s="407">
        <f t="shared" si="52"/>
        <v>4</v>
      </c>
      <c r="R835" s="408" t="e">
        <f t="shared" si="50"/>
        <v>#VALUE!</v>
      </c>
      <c r="S835" s="486" t="s">
        <v>14</v>
      </c>
    </row>
    <row r="836" spans="2:19" s="807" customFormat="1" ht="14.25" hidden="1" customHeight="1" x14ac:dyDescent="0.25">
      <c r="B836" s="831">
        <v>825</v>
      </c>
      <c r="C836" s="406" t="str">
        <f t="shared" si="51"/>
        <v>SOP-788-2017</v>
      </c>
      <c r="D836" s="481" t="s">
        <v>740</v>
      </c>
      <c r="E836" s="482" t="s">
        <v>741</v>
      </c>
      <c r="F836" s="483" t="s">
        <v>742</v>
      </c>
      <c r="G836" s="484" t="s">
        <v>14</v>
      </c>
      <c r="H836" s="484"/>
      <c r="I836" s="484"/>
      <c r="J836" s="484"/>
      <c r="K836" s="484"/>
      <c r="L836" s="484"/>
      <c r="M836" s="485">
        <v>43007</v>
      </c>
      <c r="N836" s="485">
        <v>43131</v>
      </c>
      <c r="O836" s="485"/>
      <c r="P836" s="485"/>
      <c r="Q836" s="407">
        <f t="shared" si="52"/>
        <v>4</v>
      </c>
      <c r="R836" s="408" t="e">
        <f t="shared" si="50"/>
        <v>#VALUE!</v>
      </c>
      <c r="S836" s="486" t="s">
        <v>14</v>
      </c>
    </row>
    <row r="837" spans="2:19" s="821" customFormat="1" ht="14.25" hidden="1" customHeight="1" x14ac:dyDescent="0.25">
      <c r="B837" s="405">
        <v>826</v>
      </c>
      <c r="C837" s="406" t="str">
        <f t="shared" si="51"/>
        <v>SOP-782-2017</v>
      </c>
      <c r="D837" s="481" t="s">
        <v>743</v>
      </c>
      <c r="E837" s="482" t="s">
        <v>744</v>
      </c>
      <c r="F837" s="483" t="s">
        <v>745</v>
      </c>
      <c r="G837" s="484" t="s">
        <v>14</v>
      </c>
      <c r="H837" s="484"/>
      <c r="I837" s="484"/>
      <c r="J837" s="484"/>
      <c r="K837" s="484"/>
      <c r="L837" s="484"/>
      <c r="M837" s="485">
        <v>43006</v>
      </c>
      <c r="N837" s="485">
        <v>43130</v>
      </c>
      <c r="O837" s="485"/>
      <c r="P837" s="485"/>
      <c r="Q837" s="407">
        <f t="shared" si="52"/>
        <v>4</v>
      </c>
      <c r="R837" s="408" t="e">
        <f t="shared" si="50"/>
        <v>#VALUE!</v>
      </c>
      <c r="S837" s="486" t="s">
        <v>14</v>
      </c>
    </row>
    <row r="838" spans="2:19" s="821" customFormat="1" ht="14.25" hidden="1" customHeight="1" x14ac:dyDescent="0.25">
      <c r="B838" s="831">
        <v>827</v>
      </c>
      <c r="C838" s="406" t="str">
        <f t="shared" si="51"/>
        <v>SOP-774-2017</v>
      </c>
      <c r="D838" s="481" t="s">
        <v>750</v>
      </c>
      <c r="E838" s="482" t="s">
        <v>751</v>
      </c>
      <c r="F838" s="483" t="s">
        <v>752</v>
      </c>
      <c r="G838" s="484" t="s">
        <v>14</v>
      </c>
      <c r="H838" s="484"/>
      <c r="I838" s="484"/>
      <c r="J838" s="484"/>
      <c r="K838" s="484"/>
      <c r="L838" s="484"/>
      <c r="M838" s="485">
        <v>43011</v>
      </c>
      <c r="N838" s="485">
        <v>43100</v>
      </c>
      <c r="O838" s="485"/>
      <c r="P838" s="485"/>
      <c r="Q838" s="407">
        <f t="shared" si="52"/>
        <v>2</v>
      </c>
      <c r="R838" s="408" t="e">
        <f t="shared" si="50"/>
        <v>#VALUE!</v>
      </c>
      <c r="S838" s="486" t="s">
        <v>14</v>
      </c>
    </row>
    <row r="839" spans="2:19" s="807" customFormat="1" ht="14.25" hidden="1" customHeight="1" x14ac:dyDescent="0.25">
      <c r="B839" s="405">
        <v>828</v>
      </c>
      <c r="C839" s="406" t="str">
        <f t="shared" si="51"/>
        <v>SOP-798-2017</v>
      </c>
      <c r="D839" s="481" t="s">
        <v>753</v>
      </c>
      <c r="E839" s="482" t="s">
        <v>226</v>
      </c>
      <c r="F839" s="483" t="s">
        <v>754</v>
      </c>
      <c r="G839" s="484" t="s">
        <v>14</v>
      </c>
      <c r="H839" s="484"/>
      <c r="I839" s="484"/>
      <c r="J839" s="484"/>
      <c r="K839" s="484"/>
      <c r="L839" s="484"/>
      <c r="M839" s="485">
        <v>43059</v>
      </c>
      <c r="N839" s="485">
        <v>43117</v>
      </c>
      <c r="O839" s="485"/>
      <c r="P839" s="485"/>
      <c r="Q839" s="407">
        <f t="shared" si="52"/>
        <v>1</v>
      </c>
      <c r="R839" s="408" t="e">
        <f t="shared" si="50"/>
        <v>#VALUE!</v>
      </c>
      <c r="S839" s="486" t="s">
        <v>14</v>
      </c>
    </row>
    <row r="840" spans="2:19" s="821" customFormat="1" ht="14.25" hidden="1" customHeight="1" x14ac:dyDescent="0.25">
      <c r="B840" s="727">
        <v>829</v>
      </c>
      <c r="C840" s="25" t="str">
        <f t="shared" si="51"/>
        <v>TES-110-2016</v>
      </c>
      <c r="D840" s="134" t="s">
        <v>839</v>
      </c>
      <c r="E840" s="140" t="s">
        <v>840</v>
      </c>
      <c r="F840" s="136" t="s">
        <v>841</v>
      </c>
      <c r="G840" s="137">
        <v>5600000</v>
      </c>
      <c r="H840" s="137"/>
      <c r="I840" s="137"/>
      <c r="J840" s="137"/>
      <c r="K840" s="137"/>
      <c r="L840" s="137"/>
      <c r="M840" s="141" t="s">
        <v>14</v>
      </c>
      <c r="N840" s="138">
        <v>42922</v>
      </c>
      <c r="O840" s="138"/>
      <c r="P840" s="138"/>
      <c r="Q840" s="31" t="e">
        <f t="shared" si="52"/>
        <v>#VALUE!</v>
      </c>
      <c r="R840" s="32" t="e">
        <f t="shared" si="50"/>
        <v>#VALUE!</v>
      </c>
      <c r="S840" s="139" t="s">
        <v>842</v>
      </c>
    </row>
    <row r="841" spans="2:19" s="807" customFormat="1" ht="14.25" hidden="1" customHeight="1" x14ac:dyDescent="0.25">
      <c r="B841" s="831">
        <v>830</v>
      </c>
      <c r="C841" s="406" t="str">
        <f t="shared" si="51"/>
        <v>SOP-812-2017</v>
      </c>
      <c r="D841" s="481" t="s">
        <v>924</v>
      </c>
      <c r="E841" s="482" t="s">
        <v>925</v>
      </c>
      <c r="F841" s="483" t="s">
        <v>2525</v>
      </c>
      <c r="G841" s="484" t="s">
        <v>14</v>
      </c>
      <c r="H841" s="484"/>
      <c r="I841" s="484"/>
      <c r="J841" s="484"/>
      <c r="K841" s="484"/>
      <c r="L841" s="484"/>
      <c r="M841" s="485">
        <v>43087</v>
      </c>
      <c r="N841" s="485">
        <v>43261</v>
      </c>
      <c r="O841" s="485"/>
      <c r="P841" s="485"/>
      <c r="Q841" s="407">
        <f t="shared" si="52"/>
        <v>5</v>
      </c>
      <c r="R841" s="408" t="e">
        <f t="shared" si="50"/>
        <v>#VALUE!</v>
      </c>
      <c r="S841" s="486" t="s">
        <v>14</v>
      </c>
    </row>
    <row r="842" spans="2:19" s="821" customFormat="1" ht="14.25" hidden="1" customHeight="1" x14ac:dyDescent="0.25">
      <c r="B842" s="405">
        <v>831</v>
      </c>
      <c r="C842" s="406" t="str">
        <f t="shared" si="51"/>
        <v>SOP-778-2017</v>
      </c>
      <c r="D842" s="481" t="s">
        <v>960</v>
      </c>
      <c r="E842" s="481" t="s">
        <v>961</v>
      </c>
      <c r="F842" s="475" t="s">
        <v>962</v>
      </c>
      <c r="G842" s="487" t="s">
        <v>14</v>
      </c>
      <c r="H842" s="487"/>
      <c r="I842" s="487"/>
      <c r="J842" s="487"/>
      <c r="K842" s="487"/>
      <c r="L842" s="487"/>
      <c r="M842" s="485">
        <v>43047</v>
      </c>
      <c r="N842" s="488" t="s">
        <v>963</v>
      </c>
      <c r="O842" s="488"/>
      <c r="P842" s="488"/>
      <c r="Q842" s="407" t="e">
        <f t="shared" si="52"/>
        <v>#VALUE!</v>
      </c>
      <c r="R842" s="408" t="e">
        <f t="shared" si="50"/>
        <v>#VALUE!</v>
      </c>
      <c r="S842" s="478" t="s">
        <v>14</v>
      </c>
    </row>
    <row r="843" spans="2:19" s="821" customFormat="1" ht="14.25" hidden="1" customHeight="1" x14ac:dyDescent="0.25">
      <c r="B843" s="727">
        <v>832</v>
      </c>
      <c r="C843" s="25" t="str">
        <f t="shared" si="51"/>
        <v>SAD-493-2018</v>
      </c>
      <c r="D843" s="134" t="s">
        <v>971</v>
      </c>
      <c r="E843" s="120" t="s">
        <v>972</v>
      </c>
      <c r="F843" s="120" t="s">
        <v>973</v>
      </c>
      <c r="G843" s="171">
        <v>1400000</v>
      </c>
      <c r="H843" s="171"/>
      <c r="I843" s="171"/>
      <c r="J843" s="171"/>
      <c r="K843" s="171"/>
      <c r="L843" s="171"/>
      <c r="M843" s="138">
        <v>43070</v>
      </c>
      <c r="N843" s="138">
        <v>43403</v>
      </c>
      <c r="O843" s="138"/>
      <c r="P843" s="138"/>
      <c r="Q843" s="31">
        <f t="shared" si="52"/>
        <v>10</v>
      </c>
      <c r="R843" s="32">
        <f t="shared" si="50"/>
        <v>140000</v>
      </c>
      <c r="S843" s="129" t="s">
        <v>974</v>
      </c>
    </row>
    <row r="844" spans="2:19" s="821" customFormat="1" ht="14.25" hidden="1" customHeight="1" x14ac:dyDescent="0.25">
      <c r="B844" s="831">
        <v>833</v>
      </c>
      <c r="C844" s="406" t="str">
        <f t="shared" si="51"/>
        <v>SOP-863-2018</v>
      </c>
      <c r="D844" s="481" t="s">
        <v>999</v>
      </c>
      <c r="E844" s="481" t="s">
        <v>1000</v>
      </c>
      <c r="F844" s="475" t="s">
        <v>1001</v>
      </c>
      <c r="G844" s="487">
        <v>26779264.23</v>
      </c>
      <c r="H844" s="487"/>
      <c r="I844" s="487"/>
      <c r="J844" s="487"/>
      <c r="K844" s="487"/>
      <c r="L844" s="487"/>
      <c r="M844" s="485">
        <v>43339</v>
      </c>
      <c r="N844" s="485">
        <v>43496</v>
      </c>
      <c r="O844" s="485"/>
      <c r="P844" s="485"/>
      <c r="Q844" s="407">
        <f t="shared" si="52"/>
        <v>5</v>
      </c>
      <c r="R844" s="408">
        <f t="shared" si="50"/>
        <v>5355852.8459999999</v>
      </c>
      <c r="S844" s="478">
        <v>26779264.23</v>
      </c>
    </row>
    <row r="845" spans="2:19" s="821" customFormat="1" ht="14.25" hidden="1" customHeight="1" x14ac:dyDescent="0.25">
      <c r="B845" s="727">
        <v>834</v>
      </c>
      <c r="C845" s="25" t="str">
        <f t="shared" si="51"/>
        <v>SAD-450-2017</v>
      </c>
      <c r="D845" s="134" t="s">
        <v>1061</v>
      </c>
      <c r="E845" s="130" t="s">
        <v>1062</v>
      </c>
      <c r="F845" s="120" t="s">
        <v>2526</v>
      </c>
      <c r="G845" s="172">
        <v>1080932.03</v>
      </c>
      <c r="H845" s="172"/>
      <c r="I845" s="172"/>
      <c r="J845" s="172"/>
      <c r="K845" s="172"/>
      <c r="L845" s="172"/>
      <c r="M845" s="138">
        <v>42947</v>
      </c>
      <c r="N845" s="138">
        <v>43373</v>
      </c>
      <c r="O845" s="138"/>
      <c r="P845" s="138"/>
      <c r="Q845" s="31">
        <f t="shared" si="52"/>
        <v>13</v>
      </c>
      <c r="R845" s="32">
        <f t="shared" ref="R845:R906" si="53">G845/Q845</f>
        <v>83148.6176923077</v>
      </c>
      <c r="S845" s="130" t="s">
        <v>1063</v>
      </c>
    </row>
    <row r="846" spans="2:19" s="821" customFormat="1" ht="14.25" hidden="1" customHeight="1" x14ac:dyDescent="0.25">
      <c r="B846" s="831">
        <v>835</v>
      </c>
      <c r="C846" s="406" t="str">
        <f t="shared" si="51"/>
        <v>SOP-866-2018</v>
      </c>
      <c r="D846" s="481" t="s">
        <v>1097</v>
      </c>
      <c r="E846" s="476" t="s">
        <v>1098</v>
      </c>
      <c r="F846" s="475" t="s">
        <v>1099</v>
      </c>
      <c r="G846" s="489">
        <v>1921850.67</v>
      </c>
      <c r="H846" s="489"/>
      <c r="I846" s="489"/>
      <c r="J846" s="489"/>
      <c r="K846" s="489"/>
      <c r="L846" s="489"/>
      <c r="M846" s="485">
        <v>43402</v>
      </c>
      <c r="N846" s="485">
        <v>43491</v>
      </c>
      <c r="O846" s="485"/>
      <c r="P846" s="485"/>
      <c r="Q846" s="407">
        <f t="shared" si="52"/>
        <v>2</v>
      </c>
      <c r="R846" s="408">
        <f t="shared" si="53"/>
        <v>960925.33499999996</v>
      </c>
      <c r="S846" s="490">
        <v>1921850.67</v>
      </c>
    </row>
    <row r="847" spans="2:19" s="807" customFormat="1" ht="14.25" hidden="1" customHeight="1" x14ac:dyDescent="0.25">
      <c r="B847" s="405">
        <v>836</v>
      </c>
      <c r="C847" s="406" t="str">
        <f t="shared" si="51"/>
        <v>SOP-869-2018</v>
      </c>
      <c r="D847" s="481" t="s">
        <v>1106</v>
      </c>
      <c r="E847" s="476" t="s">
        <v>1107</v>
      </c>
      <c r="F847" s="475" t="s">
        <v>1108</v>
      </c>
      <c r="G847" s="489">
        <v>4889967.51</v>
      </c>
      <c r="H847" s="489"/>
      <c r="I847" s="489"/>
      <c r="J847" s="489"/>
      <c r="K847" s="489"/>
      <c r="L847" s="489"/>
      <c r="M847" s="485">
        <v>43402</v>
      </c>
      <c r="N847" s="485">
        <v>43511</v>
      </c>
      <c r="O847" s="485"/>
      <c r="P847" s="485"/>
      <c r="Q847" s="407">
        <f t="shared" si="52"/>
        <v>3</v>
      </c>
      <c r="R847" s="408">
        <f t="shared" si="53"/>
        <v>1629989.17</v>
      </c>
      <c r="S847" s="490">
        <v>4889967.51</v>
      </c>
    </row>
    <row r="848" spans="2:19" s="623" customFormat="1" ht="27" hidden="1" customHeight="1" x14ac:dyDescent="0.25">
      <c r="B848" s="405">
        <v>837</v>
      </c>
      <c r="C848" s="406" t="str">
        <f t="shared" si="51"/>
        <v>SOP-870-2018</v>
      </c>
      <c r="D848" s="481" t="s">
        <v>1109</v>
      </c>
      <c r="E848" s="476" t="s">
        <v>226</v>
      </c>
      <c r="F848" s="475" t="s">
        <v>1110</v>
      </c>
      <c r="G848" s="489">
        <v>10757073.949999999</v>
      </c>
      <c r="H848" s="489"/>
      <c r="I848" s="489"/>
      <c r="J848" s="489"/>
      <c r="K848" s="489"/>
      <c r="L848" s="489"/>
      <c r="M848" s="485">
        <v>43402</v>
      </c>
      <c r="N848" s="485">
        <v>43511</v>
      </c>
      <c r="O848" s="485"/>
      <c r="P848" s="485"/>
      <c r="Q848" s="407">
        <f t="shared" si="52"/>
        <v>3</v>
      </c>
      <c r="R848" s="408">
        <f t="shared" si="53"/>
        <v>3585691.3166666664</v>
      </c>
      <c r="S848" s="490">
        <v>10757073.949999999</v>
      </c>
    </row>
    <row r="849" spans="1:20" s="807" customFormat="1" ht="14.25" hidden="1" customHeight="1" x14ac:dyDescent="0.25">
      <c r="B849" s="831">
        <v>838</v>
      </c>
      <c r="C849" s="406" t="str">
        <f t="shared" si="51"/>
        <v>SOP-871-2018</v>
      </c>
      <c r="D849" s="481" t="s">
        <v>1111</v>
      </c>
      <c r="E849" s="476" t="s">
        <v>1112</v>
      </c>
      <c r="F849" s="475" t="s">
        <v>1113</v>
      </c>
      <c r="G849" s="490">
        <v>5349079.01</v>
      </c>
      <c r="H849" s="490"/>
      <c r="I849" s="490"/>
      <c r="J849" s="490"/>
      <c r="K849" s="490"/>
      <c r="L849" s="490"/>
      <c r="M849" s="485">
        <v>43402</v>
      </c>
      <c r="N849" s="485">
        <v>43511</v>
      </c>
      <c r="O849" s="485"/>
      <c r="P849" s="485"/>
      <c r="Q849" s="407">
        <f t="shared" si="52"/>
        <v>3</v>
      </c>
      <c r="R849" s="408">
        <f t="shared" si="53"/>
        <v>1783026.3366666667</v>
      </c>
      <c r="S849" s="490">
        <v>5349079.01</v>
      </c>
    </row>
    <row r="850" spans="1:20" s="807" customFormat="1" ht="14.25" hidden="1" customHeight="1" x14ac:dyDescent="0.25">
      <c r="B850" s="405">
        <v>839</v>
      </c>
      <c r="C850" s="406" t="str">
        <f t="shared" si="51"/>
        <v>SOP-872-2018</v>
      </c>
      <c r="D850" s="481" t="s">
        <v>1114</v>
      </c>
      <c r="E850" s="476" t="s">
        <v>1115</v>
      </c>
      <c r="F850" s="475" t="s">
        <v>1116</v>
      </c>
      <c r="G850" s="489">
        <v>6786100.4199999999</v>
      </c>
      <c r="H850" s="489"/>
      <c r="I850" s="489"/>
      <c r="J850" s="489"/>
      <c r="K850" s="489"/>
      <c r="L850" s="489"/>
      <c r="M850" s="485">
        <v>43402</v>
      </c>
      <c r="N850" s="485">
        <v>43511</v>
      </c>
      <c r="O850" s="485"/>
      <c r="P850" s="485"/>
      <c r="Q850" s="407">
        <f t="shared" si="52"/>
        <v>3</v>
      </c>
      <c r="R850" s="408">
        <f t="shared" si="53"/>
        <v>2262033.4733333332</v>
      </c>
      <c r="S850" s="490">
        <v>6786100.4199999999</v>
      </c>
    </row>
    <row r="851" spans="1:20" s="807" customFormat="1" ht="14.25" hidden="1" customHeight="1" x14ac:dyDescent="0.25">
      <c r="B851" s="727">
        <v>840</v>
      </c>
      <c r="C851" s="25" t="str">
        <f t="shared" si="51"/>
        <v>SAD-446-2017</v>
      </c>
      <c r="D851" s="134" t="s">
        <v>1165</v>
      </c>
      <c r="E851" s="130" t="s">
        <v>1166</v>
      </c>
      <c r="F851" s="131" t="s">
        <v>1086</v>
      </c>
      <c r="G851" s="130" t="s">
        <v>14</v>
      </c>
      <c r="H851" s="130"/>
      <c r="I851" s="130"/>
      <c r="J851" s="130"/>
      <c r="K851" s="130"/>
      <c r="L851" s="130"/>
      <c r="M851" s="138">
        <v>42993</v>
      </c>
      <c r="N851" s="138">
        <v>43465</v>
      </c>
      <c r="O851" s="138"/>
      <c r="P851" s="138"/>
      <c r="Q851" s="31">
        <f t="shared" si="52"/>
        <v>15</v>
      </c>
      <c r="R851" s="32" t="e">
        <f t="shared" si="53"/>
        <v>#VALUE!</v>
      </c>
      <c r="S851" s="134" t="s">
        <v>14</v>
      </c>
    </row>
    <row r="852" spans="1:20" s="807" customFormat="1" ht="14.25" hidden="1" customHeight="1" x14ac:dyDescent="0.25">
      <c r="B852" s="973">
        <v>841</v>
      </c>
      <c r="C852" s="1" t="str">
        <f t="shared" si="51"/>
        <v>SPP-315-2018</v>
      </c>
      <c r="D852" s="9" t="s">
        <v>1211</v>
      </c>
      <c r="E852" s="9" t="s">
        <v>1212</v>
      </c>
      <c r="F852" s="21" t="s">
        <v>1213</v>
      </c>
      <c r="G852" s="10">
        <v>87418800</v>
      </c>
      <c r="H852" s="10"/>
      <c r="I852" s="618" t="str">
        <f>MID(O852,1,6)</f>
        <v>353001</v>
      </c>
      <c r="J852" s="66">
        <v>150001</v>
      </c>
      <c r="K852" s="58" t="s">
        <v>3524</v>
      </c>
      <c r="L852" s="580" t="s">
        <v>2860</v>
      </c>
      <c r="M852" s="11">
        <v>43399</v>
      </c>
      <c r="N852" s="12">
        <v>44466</v>
      </c>
      <c r="O852" s="12" t="s">
        <v>2762</v>
      </c>
      <c r="P852" s="71">
        <f>R852*12</f>
        <v>29972160</v>
      </c>
      <c r="Q852" s="13">
        <f t="shared" si="52"/>
        <v>35</v>
      </c>
      <c r="R852" s="14">
        <f t="shared" si="53"/>
        <v>2497680</v>
      </c>
      <c r="S852" s="10">
        <v>87418800</v>
      </c>
    </row>
    <row r="853" spans="1:20" s="807" customFormat="1" ht="14.25" hidden="1" customHeight="1" x14ac:dyDescent="0.25">
      <c r="A853" s="840"/>
      <c r="B853" s="727">
        <v>842</v>
      </c>
      <c r="C853" s="25" t="str">
        <f t="shared" si="51"/>
        <v>SAD-362-2016</v>
      </c>
      <c r="D853" s="134" t="s">
        <v>1439</v>
      </c>
      <c r="E853" s="120" t="s">
        <v>1323</v>
      </c>
      <c r="F853" s="136" t="s">
        <v>1440</v>
      </c>
      <c r="G853" s="350" t="s">
        <v>626</v>
      </c>
      <c r="H853" s="350"/>
      <c r="I853" s="350"/>
      <c r="J853" s="350"/>
      <c r="K853" s="350"/>
      <c r="L853" s="350"/>
      <c r="M853" s="351">
        <v>42538</v>
      </c>
      <c r="N853" s="138">
        <v>43465</v>
      </c>
      <c r="O853" s="138"/>
      <c r="P853" s="138"/>
      <c r="Q853" s="31">
        <f t="shared" si="52"/>
        <v>30</v>
      </c>
      <c r="R853" s="32" t="e">
        <f t="shared" si="53"/>
        <v>#VALUE!</v>
      </c>
      <c r="S853" s="352" t="s">
        <v>626</v>
      </c>
    </row>
    <row r="854" spans="1:20" s="807" customFormat="1" ht="13.5" hidden="1" customHeight="1" x14ac:dyDescent="0.25">
      <c r="A854" s="974"/>
      <c r="B854" s="809">
        <v>843</v>
      </c>
      <c r="C854" s="25" t="str">
        <f t="shared" si="51"/>
        <v>SAD-395-2017</v>
      </c>
      <c r="D854" s="134" t="s">
        <v>1441</v>
      </c>
      <c r="E854" s="120" t="s">
        <v>859</v>
      </c>
      <c r="F854" s="136" t="s">
        <v>1442</v>
      </c>
      <c r="G854" s="350" t="s">
        <v>626</v>
      </c>
      <c r="H854" s="350"/>
      <c r="I854" s="350"/>
      <c r="J854" s="350"/>
      <c r="K854" s="350"/>
      <c r="L854" s="350"/>
      <c r="M854" s="351">
        <v>42736</v>
      </c>
      <c r="N854" s="351">
        <v>43465</v>
      </c>
      <c r="O854" s="351"/>
      <c r="P854" s="351"/>
      <c r="Q854" s="31">
        <f t="shared" si="52"/>
        <v>23</v>
      </c>
      <c r="R854" s="32" t="e">
        <f t="shared" si="53"/>
        <v>#VALUE!</v>
      </c>
      <c r="S854" s="352" t="s">
        <v>626</v>
      </c>
      <c r="T854" s="974"/>
    </row>
    <row r="855" spans="1:20" s="807" customFormat="1" ht="13.5" hidden="1" customHeight="1" x14ac:dyDescent="0.25">
      <c r="A855" s="974"/>
      <c r="B855" s="727">
        <v>844</v>
      </c>
      <c r="C855" s="25" t="str">
        <f t="shared" si="51"/>
        <v>SAD-369-2016</v>
      </c>
      <c r="D855" s="134" t="s">
        <v>1450</v>
      </c>
      <c r="E855" s="136" t="s">
        <v>1451</v>
      </c>
      <c r="F855" s="120" t="s">
        <v>1452</v>
      </c>
      <c r="G855" s="350" t="s">
        <v>14</v>
      </c>
      <c r="H855" s="350"/>
      <c r="I855" s="350"/>
      <c r="J855" s="350"/>
      <c r="K855" s="350"/>
      <c r="L855" s="350"/>
      <c r="M855" s="351">
        <v>42538</v>
      </c>
      <c r="N855" s="351">
        <v>43465</v>
      </c>
      <c r="O855" s="351"/>
      <c r="P855" s="351"/>
      <c r="Q855" s="31">
        <f t="shared" si="52"/>
        <v>30</v>
      </c>
      <c r="R855" s="32" t="e">
        <f t="shared" si="53"/>
        <v>#VALUE!</v>
      </c>
      <c r="S855" s="352" t="s">
        <v>14</v>
      </c>
      <c r="T855" s="974"/>
    </row>
    <row r="856" spans="1:20" s="976" customFormat="1" ht="13.5" hidden="1" customHeight="1" x14ac:dyDescent="0.25">
      <c r="A856" s="975"/>
      <c r="B856" s="727">
        <v>845</v>
      </c>
      <c r="C856" s="25" t="str">
        <f t="shared" ref="C856:C929" si="54">MID(D856,1,12)</f>
        <v>SRA-049-2016</v>
      </c>
      <c r="D856" s="134" t="s">
        <v>1453</v>
      </c>
      <c r="E856" s="136" t="s">
        <v>1454</v>
      </c>
      <c r="F856" s="120" t="s">
        <v>1455</v>
      </c>
      <c r="G856" s="350" t="s">
        <v>1457</v>
      </c>
      <c r="H856" s="350"/>
      <c r="I856" s="350"/>
      <c r="J856" s="350"/>
      <c r="K856" s="350"/>
      <c r="L856" s="350"/>
      <c r="M856" s="351">
        <v>42461</v>
      </c>
      <c r="N856" s="351">
        <v>43403</v>
      </c>
      <c r="O856" s="351"/>
      <c r="P856" s="351"/>
      <c r="Q856" s="31">
        <f t="shared" ref="Q856" si="55">DATEDIF(M856,N856,"m")</f>
        <v>30</v>
      </c>
      <c r="R856" s="32" t="e">
        <f t="shared" si="53"/>
        <v>#VALUE!</v>
      </c>
      <c r="S856" s="352" t="s">
        <v>1456</v>
      </c>
      <c r="T856" s="975"/>
    </row>
    <row r="857" spans="1:20" s="976" customFormat="1" ht="13.5" hidden="1" customHeight="1" x14ac:dyDescent="0.25">
      <c r="A857" s="975"/>
      <c r="B857" s="809">
        <v>846</v>
      </c>
      <c r="C857" s="25" t="str">
        <f t="shared" si="54"/>
        <v>SSP-182-2016</v>
      </c>
      <c r="D857" s="134" t="s">
        <v>1461</v>
      </c>
      <c r="E857" s="136" t="s">
        <v>1462</v>
      </c>
      <c r="F857" s="136" t="s">
        <v>1463</v>
      </c>
      <c r="G857" s="350" t="s">
        <v>1465</v>
      </c>
      <c r="H857" s="350"/>
      <c r="I857" s="350"/>
      <c r="J857" s="350"/>
      <c r="K857" s="350"/>
      <c r="L857" s="350"/>
      <c r="M857" s="351">
        <v>42491</v>
      </c>
      <c r="N857" s="351">
        <v>43373</v>
      </c>
      <c r="O857" s="351"/>
      <c r="P857" s="351"/>
      <c r="Q857" s="31">
        <f>DATEDIF(M857,N857,"m")</f>
        <v>28</v>
      </c>
      <c r="R857" s="32" t="e">
        <f t="shared" si="53"/>
        <v>#VALUE!</v>
      </c>
      <c r="S857" s="352" t="s">
        <v>1464</v>
      </c>
      <c r="T857" s="975"/>
    </row>
    <row r="858" spans="1:20" s="821" customFormat="1" ht="13.5" hidden="1" customHeight="1" x14ac:dyDescent="0.25">
      <c r="A858" s="977"/>
      <c r="B858" s="731">
        <v>257</v>
      </c>
      <c r="C858" s="25" t="str">
        <f t="shared" si="54"/>
        <v>DIF-041-2019</v>
      </c>
      <c r="D858" s="196" t="s">
        <v>2577</v>
      </c>
      <c r="E858" s="207" t="s">
        <v>2630</v>
      </c>
      <c r="F858" s="207" t="s">
        <v>2660</v>
      </c>
      <c r="G858" s="199">
        <v>1290001.2</v>
      </c>
      <c r="H858" s="978"/>
      <c r="I858" s="979"/>
      <c r="J858" s="979"/>
      <c r="K858" s="978"/>
      <c r="L858" s="978"/>
      <c r="M858" s="202">
        <v>43628</v>
      </c>
      <c r="N858" s="376" t="s">
        <v>894</v>
      </c>
      <c r="O858" s="980" t="s">
        <v>2825</v>
      </c>
      <c r="P858" s="981"/>
      <c r="Q858" s="31">
        <v>1</v>
      </c>
      <c r="R858" s="32">
        <f t="shared" si="53"/>
        <v>1290001.2</v>
      </c>
      <c r="S858" s="199" t="s">
        <v>2661</v>
      </c>
      <c r="T858" s="977"/>
    </row>
    <row r="859" spans="1:20" s="623" customFormat="1" ht="13.5" hidden="1" customHeight="1" x14ac:dyDescent="0.25">
      <c r="A859" s="613"/>
      <c r="B859" s="732">
        <v>258</v>
      </c>
      <c r="C859" s="25" t="str">
        <f t="shared" si="54"/>
        <v>DIF-042-2019</v>
      </c>
      <c r="D859" s="196" t="s">
        <v>2578</v>
      </c>
      <c r="E859" s="207" t="s">
        <v>2631</v>
      </c>
      <c r="F859" s="207" t="s">
        <v>2662</v>
      </c>
      <c r="G859" s="199">
        <v>978260</v>
      </c>
      <c r="H859" s="978"/>
      <c r="I859" s="979"/>
      <c r="J859" s="979"/>
      <c r="K859" s="978"/>
      <c r="L859" s="978"/>
      <c r="M859" s="202">
        <v>43628</v>
      </c>
      <c r="N859" s="376" t="s">
        <v>894</v>
      </c>
      <c r="O859" s="980" t="s">
        <v>2825</v>
      </c>
      <c r="P859" s="981"/>
      <c r="Q859" s="31">
        <v>1</v>
      </c>
      <c r="R859" s="32">
        <f t="shared" si="53"/>
        <v>978260</v>
      </c>
      <c r="S859" s="199" t="s">
        <v>2663</v>
      </c>
      <c r="T859" s="613"/>
    </row>
    <row r="860" spans="1:20" s="623" customFormat="1" ht="30" hidden="1" x14ac:dyDescent="0.25">
      <c r="A860" s="613"/>
      <c r="B860" s="563">
        <v>259</v>
      </c>
      <c r="C860" s="244" t="str">
        <f t="shared" si="54"/>
        <v>SAD-543-2019</v>
      </c>
      <c r="D860" s="245" t="s">
        <v>2139</v>
      </c>
      <c r="E860" s="247" t="s">
        <v>550</v>
      </c>
      <c r="F860" s="259" t="s">
        <v>2664</v>
      </c>
      <c r="G860" s="260">
        <v>46500000</v>
      </c>
      <c r="H860" s="982"/>
      <c r="I860" s="948" t="str">
        <f>MID(O860,1,6)</f>
        <v>339003</v>
      </c>
      <c r="J860" s="237">
        <v>150001</v>
      </c>
      <c r="K860" s="238" t="s">
        <v>3524</v>
      </c>
      <c r="L860" s="982"/>
      <c r="M860" s="261">
        <v>43556</v>
      </c>
      <c r="N860" s="261">
        <v>44468</v>
      </c>
      <c r="O860" s="951" t="s">
        <v>2764</v>
      </c>
      <c r="P860" s="240">
        <f>R860*12</f>
        <v>19000000.440000001</v>
      </c>
      <c r="Q860" s="250">
        <f t="shared" ref="Q860:Q924" si="56">DATEDIF(M860,N860,"m")</f>
        <v>29</v>
      </c>
      <c r="R860" s="251">
        <v>1583333.37</v>
      </c>
      <c r="S860" s="262" t="s">
        <v>2665</v>
      </c>
      <c r="T860" s="613"/>
    </row>
    <row r="861" spans="1:20" s="623" customFormat="1" ht="30" hidden="1" x14ac:dyDescent="0.25">
      <c r="A861" s="613"/>
      <c r="B861" s="561">
        <v>260</v>
      </c>
      <c r="C861" s="244" t="str">
        <f t="shared" si="54"/>
        <v>SAD-563-2019</v>
      </c>
      <c r="D861" s="245" t="s">
        <v>2579</v>
      </c>
      <c r="E861" s="263" t="s">
        <v>2632</v>
      </c>
      <c r="F861" s="259" t="s">
        <v>2666</v>
      </c>
      <c r="G861" s="262">
        <v>6899999.96</v>
      </c>
      <c r="H861" s="982"/>
      <c r="I861" s="948" t="str">
        <f>MID(O861,1,6)</f>
        <v>333001</v>
      </c>
      <c r="J861" s="237">
        <v>150001</v>
      </c>
      <c r="K861" s="238" t="s">
        <v>3524</v>
      </c>
      <c r="L861" s="982"/>
      <c r="M861" s="261">
        <v>43556</v>
      </c>
      <c r="N861" s="261">
        <v>44468</v>
      </c>
      <c r="O861" s="951" t="s">
        <v>2769</v>
      </c>
      <c r="P861" s="240">
        <f>R861*12</f>
        <v>2760000</v>
      </c>
      <c r="Q861" s="250">
        <f t="shared" si="56"/>
        <v>29</v>
      </c>
      <c r="R861" s="251">
        <v>230000</v>
      </c>
      <c r="S861" s="262" t="s">
        <v>2667</v>
      </c>
      <c r="T861" s="613"/>
    </row>
    <row r="862" spans="1:20" s="623" customFormat="1" ht="45" hidden="1" x14ac:dyDescent="0.25">
      <c r="A862" s="613"/>
      <c r="B862" s="491">
        <v>261</v>
      </c>
      <c r="C862" s="406" t="str">
        <f t="shared" si="54"/>
        <v>SOP-685-2015</v>
      </c>
      <c r="D862" s="492" t="s">
        <v>1804</v>
      </c>
      <c r="E862" s="493" t="s">
        <v>1805</v>
      </c>
      <c r="F862" s="494" t="s">
        <v>2668</v>
      </c>
      <c r="G862" s="495">
        <v>2347697.62</v>
      </c>
      <c r="H862" s="983"/>
      <c r="I862" s="984"/>
      <c r="J862" s="984"/>
      <c r="K862" s="983"/>
      <c r="L862" s="983"/>
      <c r="M862" s="496" t="s">
        <v>14</v>
      </c>
      <c r="N862" s="496" t="s">
        <v>14</v>
      </c>
      <c r="O862" s="985"/>
      <c r="P862" s="986"/>
      <c r="Q862" s="407" t="e">
        <f t="shared" si="56"/>
        <v>#VALUE!</v>
      </c>
      <c r="R862" s="408" t="e">
        <f t="shared" si="53"/>
        <v>#VALUE!</v>
      </c>
      <c r="S862" s="497" t="s">
        <v>2669</v>
      </c>
      <c r="T862" s="613"/>
    </row>
    <row r="863" spans="1:20" s="623" customFormat="1" ht="45" hidden="1" x14ac:dyDescent="0.25">
      <c r="A863" s="613"/>
      <c r="B863" s="404">
        <v>262</v>
      </c>
      <c r="C863" s="1" t="str">
        <f t="shared" si="54"/>
        <v>SPP-325-2019</v>
      </c>
      <c r="D863" s="104" t="s">
        <v>2580</v>
      </c>
      <c r="E863" s="173" t="s">
        <v>2633</v>
      </c>
      <c r="F863" s="173" t="s">
        <v>2670</v>
      </c>
      <c r="G863" s="191">
        <v>2450000</v>
      </c>
      <c r="H863" s="582"/>
      <c r="I863" s="618"/>
      <c r="J863" s="66">
        <v>250281</v>
      </c>
      <c r="K863" s="58" t="s">
        <v>3526</v>
      </c>
      <c r="L863" s="582"/>
      <c r="M863" s="187">
        <v>43637</v>
      </c>
      <c r="N863" s="187">
        <v>43830</v>
      </c>
      <c r="O863" s="621" t="s">
        <v>2994</v>
      </c>
      <c r="P863" s="622"/>
      <c r="Q863" s="13">
        <f t="shared" si="56"/>
        <v>6</v>
      </c>
      <c r="R863" s="14">
        <f t="shared" si="53"/>
        <v>408333.33333333331</v>
      </c>
      <c r="S863" s="179" t="s">
        <v>2671</v>
      </c>
      <c r="T863" s="613"/>
    </row>
    <row r="864" spans="1:20" s="623" customFormat="1" ht="60" hidden="1" x14ac:dyDescent="0.25">
      <c r="A864" s="613"/>
      <c r="B864" s="552">
        <v>263</v>
      </c>
      <c r="C864" s="1" t="str">
        <f t="shared" si="54"/>
        <v>SPP-326-2019</v>
      </c>
      <c r="D864" s="104" t="s">
        <v>2581</v>
      </c>
      <c r="E864" s="173" t="s">
        <v>882</v>
      </c>
      <c r="F864" s="173" t="s">
        <v>2672</v>
      </c>
      <c r="G864" s="191">
        <v>1649024</v>
      </c>
      <c r="H864" s="582"/>
      <c r="I864" s="618" t="str">
        <f>MID(O864,1,6)</f>
        <v>339005</v>
      </c>
      <c r="J864" s="66">
        <v>250281</v>
      </c>
      <c r="K864" s="58" t="s">
        <v>3526</v>
      </c>
      <c r="L864" s="582"/>
      <c r="M864" s="188">
        <v>43623</v>
      </c>
      <c r="N864" s="187">
        <v>43830</v>
      </c>
      <c r="O864" s="621" t="s">
        <v>2817</v>
      </c>
      <c r="P864" s="622"/>
      <c r="Q864" s="13">
        <f t="shared" si="56"/>
        <v>6</v>
      </c>
      <c r="R864" s="14">
        <f t="shared" si="53"/>
        <v>274837.33333333331</v>
      </c>
      <c r="S864" s="179" t="s">
        <v>2673</v>
      </c>
      <c r="T864" s="613"/>
    </row>
    <row r="865" spans="1:20" s="807" customFormat="1" ht="60" hidden="1" x14ac:dyDescent="0.25">
      <c r="A865" s="974"/>
      <c r="B865" s="583">
        <v>264</v>
      </c>
      <c r="C865" s="1" t="str">
        <f t="shared" si="54"/>
        <v>SPP-327-2019</v>
      </c>
      <c r="D865" s="548" t="s">
        <v>2582</v>
      </c>
      <c r="E865" s="692" t="s">
        <v>896</v>
      </c>
      <c r="F865" s="692" t="s">
        <v>2674</v>
      </c>
      <c r="G865" s="693">
        <v>29678996.559999999</v>
      </c>
      <c r="H865" s="582"/>
      <c r="I865" s="628">
        <v>271001</v>
      </c>
      <c r="J865" s="628">
        <v>250279</v>
      </c>
      <c r="K865" s="58" t="s">
        <v>3526</v>
      </c>
      <c r="L865" s="582"/>
      <c r="M865" s="673">
        <v>43641</v>
      </c>
      <c r="N865" s="673" t="s">
        <v>2756</v>
      </c>
      <c r="O865" s="621" t="s">
        <v>3213</v>
      </c>
      <c r="P865" s="622">
        <f>R865</f>
        <v>13080986</v>
      </c>
      <c r="Q865" s="13">
        <v>1</v>
      </c>
      <c r="R865" s="14">
        <v>13080986</v>
      </c>
      <c r="S865" s="693" t="s">
        <v>2675</v>
      </c>
      <c r="T865" s="974"/>
    </row>
    <row r="866" spans="1:20" s="623" customFormat="1" ht="60" hidden="1" x14ac:dyDescent="0.25">
      <c r="A866" s="613"/>
      <c r="B866" s="583">
        <v>264</v>
      </c>
      <c r="C866" s="1" t="str">
        <f>MID(D866,1,12)</f>
        <v>SPP-327-2019</v>
      </c>
      <c r="D866" s="548" t="s">
        <v>2582</v>
      </c>
      <c r="E866" s="692" t="s">
        <v>896</v>
      </c>
      <c r="F866" s="692" t="s">
        <v>2674</v>
      </c>
      <c r="G866" s="693">
        <v>29678996.559999999</v>
      </c>
      <c r="H866" s="582"/>
      <c r="I866" s="628">
        <v>271001</v>
      </c>
      <c r="J866" s="628">
        <v>110001</v>
      </c>
      <c r="K866" s="582" t="s">
        <v>3581</v>
      </c>
      <c r="L866" s="582"/>
      <c r="M866" s="673">
        <v>43641</v>
      </c>
      <c r="N866" s="673" t="s">
        <v>2756</v>
      </c>
      <c r="O866" s="621" t="s">
        <v>3099</v>
      </c>
      <c r="P866" s="622">
        <f>R866</f>
        <v>4781068</v>
      </c>
      <c r="Q866" s="13">
        <v>1</v>
      </c>
      <c r="R866" s="14">
        <v>4781068</v>
      </c>
      <c r="S866" s="693" t="s">
        <v>2675</v>
      </c>
      <c r="T866" s="613"/>
    </row>
    <row r="867" spans="1:20" s="988" customFormat="1" ht="60" hidden="1" x14ac:dyDescent="0.25">
      <c r="A867" s="987"/>
      <c r="B867" s="583">
        <v>264</v>
      </c>
      <c r="C867" s="1" t="str">
        <f>MID(D867,1,12)</f>
        <v>SPP-327-2019</v>
      </c>
      <c r="D867" s="548" t="s">
        <v>2582</v>
      </c>
      <c r="E867" s="692" t="s">
        <v>896</v>
      </c>
      <c r="F867" s="692" t="s">
        <v>2674</v>
      </c>
      <c r="G867" s="693">
        <v>29678996.559999999</v>
      </c>
      <c r="H867" s="582"/>
      <c r="I867" s="628">
        <v>271001</v>
      </c>
      <c r="J867" s="628">
        <v>110001</v>
      </c>
      <c r="K867" s="582" t="s">
        <v>3581</v>
      </c>
      <c r="L867" s="582"/>
      <c r="M867" s="673">
        <v>43641</v>
      </c>
      <c r="N867" s="673" t="s">
        <v>2756</v>
      </c>
      <c r="O867" s="621" t="s">
        <v>3100</v>
      </c>
      <c r="P867" s="622">
        <f>R867</f>
        <v>6883795</v>
      </c>
      <c r="Q867" s="13">
        <v>1</v>
      </c>
      <c r="R867" s="14">
        <v>6883795</v>
      </c>
      <c r="S867" s="693" t="s">
        <v>2675</v>
      </c>
      <c r="T867" s="987"/>
    </row>
    <row r="868" spans="1:20" s="988" customFormat="1" ht="60" hidden="1" x14ac:dyDescent="0.25">
      <c r="A868" s="987"/>
      <c r="B868" s="583">
        <v>264</v>
      </c>
      <c r="C868" s="1" t="str">
        <f t="shared" si="54"/>
        <v>SPP-327-2019</v>
      </c>
      <c r="D868" s="548" t="s">
        <v>2582</v>
      </c>
      <c r="E868" s="692" t="s">
        <v>896</v>
      </c>
      <c r="F868" s="692" t="s">
        <v>2674</v>
      </c>
      <c r="G868" s="693">
        <v>29678996.559999999</v>
      </c>
      <c r="H868" s="582"/>
      <c r="I868" s="628">
        <v>271001</v>
      </c>
      <c r="J868" s="628">
        <v>250281</v>
      </c>
      <c r="K868" s="58" t="s">
        <v>3526</v>
      </c>
      <c r="L868" s="582"/>
      <c r="M868" s="673">
        <v>43641</v>
      </c>
      <c r="N868" s="673" t="s">
        <v>2756</v>
      </c>
      <c r="O868" s="621" t="s">
        <v>3214</v>
      </c>
      <c r="P868" s="622">
        <f>R868</f>
        <v>7182022.1900000004</v>
      </c>
      <c r="Q868" s="13">
        <v>1</v>
      </c>
      <c r="R868" s="14">
        <v>7182022.1900000004</v>
      </c>
      <c r="S868" s="693" t="s">
        <v>2675</v>
      </c>
      <c r="T868" s="987"/>
    </row>
    <row r="869" spans="1:20" s="623" customFormat="1" ht="75" hidden="1" x14ac:dyDescent="0.25">
      <c r="A869" s="613"/>
      <c r="B869" s="731">
        <v>265</v>
      </c>
      <c r="C869" s="25" t="str">
        <f t="shared" si="54"/>
        <v>SPP-328-2019</v>
      </c>
      <c r="D869" s="196" t="s">
        <v>2583</v>
      </c>
      <c r="E869" s="206" t="s">
        <v>1090</v>
      </c>
      <c r="F869" s="207" t="s">
        <v>2676</v>
      </c>
      <c r="G869" s="377">
        <v>32493217.52</v>
      </c>
      <c r="H869" s="978"/>
      <c r="I869" s="979"/>
      <c r="J869" s="979"/>
      <c r="K869" s="978"/>
      <c r="L869" s="978"/>
      <c r="M869" s="198">
        <v>43595</v>
      </c>
      <c r="N869" s="198" t="s">
        <v>2757</v>
      </c>
      <c r="O869" s="980"/>
      <c r="P869" s="981"/>
      <c r="Q869" s="31" t="e">
        <f t="shared" si="56"/>
        <v>#VALUE!</v>
      </c>
      <c r="R869" s="32" t="e">
        <f t="shared" si="53"/>
        <v>#VALUE!</v>
      </c>
      <c r="S869" s="378" t="s">
        <v>2677</v>
      </c>
      <c r="T869" s="613"/>
    </row>
    <row r="870" spans="1:20" s="623" customFormat="1" ht="45" hidden="1" x14ac:dyDescent="0.25">
      <c r="A870" s="613"/>
      <c r="B870" s="705">
        <v>266</v>
      </c>
      <c r="C870" s="1" t="str">
        <f t="shared" si="54"/>
        <v>SRA-088-2019</v>
      </c>
      <c r="D870" s="104" t="s">
        <v>2584</v>
      </c>
      <c r="E870" s="174" t="s">
        <v>2634</v>
      </c>
      <c r="F870" s="173" t="s">
        <v>2678</v>
      </c>
      <c r="G870" s="193">
        <v>1584383.2160000002</v>
      </c>
      <c r="H870" s="582"/>
      <c r="I870" s="618" t="str">
        <f t="shared" ref="I870:I875" si="57">MID(O870,1,6)</f>
        <v>326002</v>
      </c>
      <c r="J870" s="66">
        <v>110001</v>
      </c>
      <c r="K870" s="58" t="s">
        <v>3525</v>
      </c>
      <c r="L870" s="582"/>
      <c r="M870" s="189">
        <v>43525</v>
      </c>
      <c r="N870" s="187">
        <v>43830</v>
      </c>
      <c r="O870" s="621" t="s">
        <v>2557</v>
      </c>
      <c r="P870" s="622"/>
      <c r="Q870" s="13">
        <f t="shared" si="56"/>
        <v>9</v>
      </c>
      <c r="R870" s="14">
        <f t="shared" si="53"/>
        <v>176042.5795555556</v>
      </c>
      <c r="S870" s="180" t="s">
        <v>2679</v>
      </c>
      <c r="T870" s="613"/>
    </row>
    <row r="871" spans="1:20" s="623" customFormat="1" ht="31.5" hidden="1" x14ac:dyDescent="0.25">
      <c r="A871" s="613"/>
      <c r="B871" s="562">
        <v>267</v>
      </c>
      <c r="C871" s="301" t="str">
        <f t="shared" si="54"/>
        <v>SSP-249-2019</v>
      </c>
      <c r="D871" s="302" t="s">
        <v>2585</v>
      </c>
      <c r="E871" s="303" t="s">
        <v>2635</v>
      </c>
      <c r="F871" s="304" t="s">
        <v>2680</v>
      </c>
      <c r="G871" s="305">
        <v>23000000</v>
      </c>
      <c r="H871" s="273"/>
      <c r="I871" s="944" t="str">
        <f t="shared" si="57"/>
        <v>249003</v>
      </c>
      <c r="J871" s="272">
        <v>150001</v>
      </c>
      <c r="K871" s="273" t="s">
        <v>3524</v>
      </c>
      <c r="L871" s="288" t="s">
        <v>2838</v>
      </c>
      <c r="M871" s="306">
        <v>43553</v>
      </c>
      <c r="N871" s="306">
        <v>43921</v>
      </c>
      <c r="O871" s="989">
        <v>249003</v>
      </c>
      <c r="P871" s="274">
        <f>R871*12</f>
        <v>23000000</v>
      </c>
      <c r="Q871" s="307">
        <f t="shared" si="56"/>
        <v>12</v>
      </c>
      <c r="R871" s="278">
        <f t="shared" si="53"/>
        <v>1916666.6666666667</v>
      </c>
      <c r="S871" s="308" t="s">
        <v>2681</v>
      </c>
      <c r="T871" s="613"/>
    </row>
    <row r="872" spans="1:20" s="807" customFormat="1" ht="31.5" hidden="1" x14ac:dyDescent="0.25">
      <c r="A872" s="974"/>
      <c r="B872" s="705">
        <v>268</v>
      </c>
      <c r="C872" s="301" t="str">
        <f t="shared" si="54"/>
        <v>SSP-250-2019</v>
      </c>
      <c r="D872" s="302" t="s">
        <v>2586</v>
      </c>
      <c r="E872" s="303" t="s">
        <v>175</v>
      </c>
      <c r="F872" s="304" t="s">
        <v>2682</v>
      </c>
      <c r="G872" s="309">
        <v>16000000</v>
      </c>
      <c r="H872" s="273"/>
      <c r="I872" s="944" t="str">
        <f t="shared" si="57"/>
        <v>567001</v>
      </c>
      <c r="J872" s="272">
        <v>150001</v>
      </c>
      <c r="K872" s="273" t="s">
        <v>3524</v>
      </c>
      <c r="L872" s="288" t="s">
        <v>2838</v>
      </c>
      <c r="M872" s="306">
        <v>43553</v>
      </c>
      <c r="N872" s="306">
        <v>43921</v>
      </c>
      <c r="O872" s="989">
        <v>567001</v>
      </c>
      <c r="P872" s="274">
        <f>R872*12</f>
        <v>16000000</v>
      </c>
      <c r="Q872" s="307">
        <f t="shared" si="56"/>
        <v>12</v>
      </c>
      <c r="R872" s="278">
        <f t="shared" si="53"/>
        <v>1333333.3333333333</v>
      </c>
      <c r="S872" s="308" t="s">
        <v>2112</v>
      </c>
      <c r="T872" s="974"/>
    </row>
    <row r="873" spans="1:20" s="623" customFormat="1" hidden="1" x14ac:dyDescent="0.25">
      <c r="A873" s="613"/>
      <c r="B873" s="102">
        <v>269</v>
      </c>
      <c r="C873" s="1" t="str">
        <f>MID(D873,1,12)</f>
        <v>DIF-043-2019</v>
      </c>
      <c r="D873" s="104" t="s">
        <v>2587</v>
      </c>
      <c r="E873" s="174" t="s">
        <v>578</v>
      </c>
      <c r="F873" s="530" t="s">
        <v>2683</v>
      </c>
      <c r="G873" s="191">
        <v>801698.04</v>
      </c>
      <c r="H873" s="582"/>
      <c r="I873" s="618" t="str">
        <f t="shared" si="57"/>
        <v>359004</v>
      </c>
      <c r="J873" s="66">
        <v>110001</v>
      </c>
      <c r="K873" s="58" t="s">
        <v>3525</v>
      </c>
      <c r="L873" s="582"/>
      <c r="M873" s="187">
        <v>43567</v>
      </c>
      <c r="N873" s="187">
        <v>43830</v>
      </c>
      <c r="O873" s="621" t="s">
        <v>2818</v>
      </c>
      <c r="P873" s="622"/>
      <c r="Q873" s="13">
        <f>DATEDIF(M873,N873,"m")</f>
        <v>8</v>
      </c>
      <c r="R873" s="14">
        <f>G873/Q873</f>
        <v>100212.255</v>
      </c>
      <c r="S873" s="180" t="s">
        <v>2684</v>
      </c>
      <c r="T873" s="613"/>
    </row>
    <row r="874" spans="1:20" s="976" customFormat="1" hidden="1" x14ac:dyDescent="0.25">
      <c r="A874" s="975"/>
      <c r="B874" s="102">
        <v>269</v>
      </c>
      <c r="C874" s="1" t="str">
        <f>MID(D874,1,12)</f>
        <v>DIF-043-2019</v>
      </c>
      <c r="D874" s="104" t="s">
        <v>2587</v>
      </c>
      <c r="E874" s="174" t="s">
        <v>578</v>
      </c>
      <c r="F874" s="530" t="s">
        <v>2683</v>
      </c>
      <c r="G874" s="191">
        <v>801698.04</v>
      </c>
      <c r="H874" s="582"/>
      <c r="I874" s="618" t="str">
        <f t="shared" si="57"/>
        <v>359004</v>
      </c>
      <c r="J874" s="66">
        <v>110001</v>
      </c>
      <c r="K874" s="58" t="s">
        <v>3525</v>
      </c>
      <c r="L874" s="582"/>
      <c r="M874" s="187">
        <v>43567</v>
      </c>
      <c r="N874" s="187">
        <v>43830</v>
      </c>
      <c r="O874" s="621" t="s">
        <v>2819</v>
      </c>
      <c r="P874" s="622"/>
      <c r="Q874" s="13">
        <f>DATEDIF(M874,N874,"m")</f>
        <v>8</v>
      </c>
      <c r="R874" s="14">
        <f>G874/Q874</f>
        <v>100212.255</v>
      </c>
      <c r="S874" s="180" t="s">
        <v>2684</v>
      </c>
      <c r="T874" s="975"/>
    </row>
    <row r="875" spans="1:20" s="976" customFormat="1" hidden="1" x14ac:dyDescent="0.25">
      <c r="A875" s="975"/>
      <c r="B875" s="102">
        <v>269</v>
      </c>
      <c r="C875" s="1" t="str">
        <f t="shared" si="54"/>
        <v>DIF-043-2019</v>
      </c>
      <c r="D875" s="104" t="s">
        <v>2587</v>
      </c>
      <c r="E875" s="174" t="s">
        <v>578</v>
      </c>
      <c r="F875" s="530" t="s">
        <v>2683</v>
      </c>
      <c r="G875" s="191">
        <v>801698.04</v>
      </c>
      <c r="H875" s="582"/>
      <c r="I875" s="618" t="str">
        <f t="shared" si="57"/>
        <v>359004</v>
      </c>
      <c r="J875" s="66">
        <v>110001</v>
      </c>
      <c r="K875" s="58" t="s">
        <v>3525</v>
      </c>
      <c r="L875" s="582"/>
      <c r="M875" s="187">
        <v>43567</v>
      </c>
      <c r="N875" s="187">
        <v>43830</v>
      </c>
      <c r="O875" s="621" t="s">
        <v>2820</v>
      </c>
      <c r="P875" s="622"/>
      <c r="Q875" s="13">
        <f t="shared" si="56"/>
        <v>8</v>
      </c>
      <c r="R875" s="14">
        <f t="shared" si="53"/>
        <v>100212.255</v>
      </c>
      <c r="S875" s="180" t="s">
        <v>2684</v>
      </c>
      <c r="T875" s="975"/>
    </row>
    <row r="876" spans="1:20" s="821" customFormat="1" ht="30" hidden="1" x14ac:dyDescent="0.25">
      <c r="A876" s="977"/>
      <c r="B876" s="733">
        <v>270</v>
      </c>
      <c r="C876" s="25" t="str">
        <f t="shared" si="54"/>
        <v>SCO-016-2019</v>
      </c>
      <c r="D876" s="196" t="s">
        <v>2588</v>
      </c>
      <c r="E876" s="206" t="s">
        <v>2636</v>
      </c>
      <c r="F876" s="150" t="s">
        <v>2685</v>
      </c>
      <c r="G876" s="197">
        <v>1241200</v>
      </c>
      <c r="H876" s="978"/>
      <c r="I876" s="979"/>
      <c r="J876" s="979"/>
      <c r="K876" s="978"/>
      <c r="L876" s="978"/>
      <c r="M876" s="198">
        <v>43605</v>
      </c>
      <c r="N876" s="136" t="s">
        <v>2758</v>
      </c>
      <c r="O876" s="138"/>
      <c r="P876" s="981"/>
      <c r="Q876" s="31" t="e">
        <f t="shared" si="56"/>
        <v>#VALUE!</v>
      </c>
      <c r="R876" s="32" t="e">
        <f t="shared" si="53"/>
        <v>#VALUE!</v>
      </c>
      <c r="S876" s="378" t="s">
        <v>2686</v>
      </c>
      <c r="T876" s="977"/>
    </row>
    <row r="877" spans="1:20" s="821" customFormat="1" ht="30" hidden="1" x14ac:dyDescent="0.25">
      <c r="A877" s="977"/>
      <c r="B877" s="562">
        <v>271</v>
      </c>
      <c r="C877" s="1" t="str">
        <f t="shared" si="54"/>
        <v>SDH-532-2019</v>
      </c>
      <c r="D877" s="103" t="s">
        <v>2589</v>
      </c>
      <c r="E877" s="174" t="s">
        <v>2637</v>
      </c>
      <c r="F877" s="173" t="s">
        <v>2687</v>
      </c>
      <c r="G877" s="192">
        <v>8150000</v>
      </c>
      <c r="H877" s="582"/>
      <c r="I877" s="618" t="str">
        <f>MID(O877,1,6)</f>
        <v>445003</v>
      </c>
      <c r="J877" s="66">
        <v>110001</v>
      </c>
      <c r="K877" s="58" t="s">
        <v>3525</v>
      </c>
      <c r="L877" s="569" t="s">
        <v>2846</v>
      </c>
      <c r="M877" s="187">
        <v>43641</v>
      </c>
      <c r="N877" s="187">
        <v>43830</v>
      </c>
      <c r="O877" s="564" t="s">
        <v>2821</v>
      </c>
      <c r="P877" s="622"/>
      <c r="Q877" s="13">
        <f t="shared" si="56"/>
        <v>6</v>
      </c>
      <c r="R877" s="14">
        <f t="shared" si="53"/>
        <v>1358333.3333333333</v>
      </c>
      <c r="S877" s="181">
        <v>8150000</v>
      </c>
      <c r="T877" s="977"/>
    </row>
    <row r="878" spans="1:20" s="821" customFormat="1" ht="60" hidden="1" x14ac:dyDescent="0.25">
      <c r="A878" s="977"/>
      <c r="B878" s="690">
        <v>272</v>
      </c>
      <c r="C878" s="244" t="str">
        <f>MID(D878,1,12)</f>
        <v>SDH-533-2019</v>
      </c>
      <c r="D878" s="245" t="s">
        <v>2590</v>
      </c>
      <c r="E878" s="246" t="s">
        <v>2638</v>
      </c>
      <c r="F878" s="247" t="s">
        <v>2688</v>
      </c>
      <c r="G878" s="248">
        <v>60314040</v>
      </c>
      <c r="H878" s="982"/>
      <c r="I878" s="948" t="str">
        <f>MID(O878,1,6)</f>
        <v>441006</v>
      </c>
      <c r="J878" s="237">
        <v>110001</v>
      </c>
      <c r="K878" s="238" t="s">
        <v>3525</v>
      </c>
      <c r="L878" s="581" t="s">
        <v>2861</v>
      </c>
      <c r="M878" s="249">
        <v>43627</v>
      </c>
      <c r="N878" s="249">
        <v>44468</v>
      </c>
      <c r="O878" s="240" t="s">
        <v>2770</v>
      </c>
      <c r="P878" s="240">
        <v>120000000</v>
      </c>
      <c r="Q878" s="250">
        <f>DATEDIF(M878,N878,"m")</f>
        <v>27</v>
      </c>
      <c r="R878" s="251">
        <v>10000000</v>
      </c>
      <c r="S878" s="252" t="s">
        <v>2689</v>
      </c>
      <c r="T878" s="977"/>
    </row>
    <row r="879" spans="1:20" s="623" customFormat="1" ht="60" hidden="1" x14ac:dyDescent="0.25">
      <c r="A879" s="613"/>
      <c r="B879" s="690">
        <v>272</v>
      </c>
      <c r="C879" s="244" t="str">
        <f t="shared" si="54"/>
        <v>SDH-533-2019</v>
      </c>
      <c r="D879" s="245" t="s">
        <v>2590</v>
      </c>
      <c r="E879" s="246" t="s">
        <v>2638</v>
      </c>
      <c r="F879" s="247" t="s">
        <v>2688</v>
      </c>
      <c r="G879" s="248">
        <v>60314040</v>
      </c>
      <c r="H879" s="982"/>
      <c r="I879" s="948" t="str">
        <f>MID(O879,1,6)</f>
        <v>348001</v>
      </c>
      <c r="J879" s="237">
        <v>110001</v>
      </c>
      <c r="K879" s="238" t="s">
        <v>3525</v>
      </c>
      <c r="L879" s="581" t="s">
        <v>2861</v>
      </c>
      <c r="M879" s="249">
        <v>43627</v>
      </c>
      <c r="N879" s="249">
        <v>44468</v>
      </c>
      <c r="O879" s="240" t="s">
        <v>2771</v>
      </c>
      <c r="P879" s="240">
        <v>4036800</v>
      </c>
      <c r="Q879" s="250">
        <f t="shared" si="56"/>
        <v>27</v>
      </c>
      <c r="R879" s="251">
        <v>336400</v>
      </c>
      <c r="S879" s="252" t="s">
        <v>2689</v>
      </c>
      <c r="T879" s="613"/>
    </row>
    <row r="880" spans="1:20" s="665" customFormat="1" ht="30" hidden="1" x14ac:dyDescent="0.25">
      <c r="A880" s="652"/>
      <c r="B880" s="491">
        <v>273</v>
      </c>
      <c r="C880" s="406" t="str">
        <f t="shared" si="54"/>
        <v>SOP-788-2017</v>
      </c>
      <c r="D880" s="492" t="s">
        <v>2591</v>
      </c>
      <c r="E880" s="498" t="s">
        <v>741</v>
      </c>
      <c r="F880" s="499" t="s">
        <v>2690</v>
      </c>
      <c r="G880" s="500">
        <v>6.26</v>
      </c>
      <c r="H880" s="983"/>
      <c r="I880" s="984"/>
      <c r="J880" s="984"/>
      <c r="K880" s="983"/>
      <c r="L880" s="983"/>
      <c r="M880" s="496" t="s">
        <v>14</v>
      </c>
      <c r="N880" s="496" t="s">
        <v>14</v>
      </c>
      <c r="O880" s="138"/>
      <c r="P880" s="986"/>
      <c r="Q880" s="407" t="e">
        <f t="shared" si="56"/>
        <v>#VALUE!</v>
      </c>
      <c r="R880" s="408" t="e">
        <f t="shared" si="53"/>
        <v>#VALUE!</v>
      </c>
      <c r="S880" s="501">
        <v>6.26</v>
      </c>
      <c r="T880" s="652"/>
    </row>
    <row r="881" spans="1:20" s="665" customFormat="1" ht="30" hidden="1" x14ac:dyDescent="0.25">
      <c r="A881" s="652"/>
      <c r="B881" s="502">
        <v>274</v>
      </c>
      <c r="C881" s="406" t="str">
        <f t="shared" si="54"/>
        <v>SOP-852-2018</v>
      </c>
      <c r="D881" s="492" t="s">
        <v>2592</v>
      </c>
      <c r="E881" s="503" t="s">
        <v>2639</v>
      </c>
      <c r="F881" s="499" t="s">
        <v>2691</v>
      </c>
      <c r="G881" s="500">
        <v>-8424.9500000000007</v>
      </c>
      <c r="H881" s="983"/>
      <c r="I881" s="984"/>
      <c r="J881" s="984"/>
      <c r="K881" s="983"/>
      <c r="L881" s="983"/>
      <c r="M881" s="496" t="s">
        <v>14</v>
      </c>
      <c r="N881" s="496" t="s">
        <v>14</v>
      </c>
      <c r="O881" s="138"/>
      <c r="P881" s="986"/>
      <c r="Q881" s="407" t="e">
        <f t="shared" si="56"/>
        <v>#VALUE!</v>
      </c>
      <c r="R881" s="408" t="e">
        <f t="shared" si="53"/>
        <v>#VALUE!</v>
      </c>
      <c r="S881" s="501">
        <v>-8424.9500000000007</v>
      </c>
      <c r="T881" s="652"/>
    </row>
    <row r="882" spans="1:20" s="665" customFormat="1" ht="30" hidden="1" x14ac:dyDescent="0.25">
      <c r="A882" s="652"/>
      <c r="B882" s="491">
        <v>275</v>
      </c>
      <c r="C882" s="406" t="str">
        <f t="shared" si="54"/>
        <v>SOP-879-2018</v>
      </c>
      <c r="D882" s="492" t="s">
        <v>2593</v>
      </c>
      <c r="E882" s="503" t="s">
        <v>1135</v>
      </c>
      <c r="F882" s="499" t="s">
        <v>2692</v>
      </c>
      <c r="G882" s="500">
        <v>300698.5</v>
      </c>
      <c r="H882" s="983"/>
      <c r="I882" s="984"/>
      <c r="J882" s="984"/>
      <c r="K882" s="983"/>
      <c r="L882" s="983"/>
      <c r="M882" s="496" t="s">
        <v>14</v>
      </c>
      <c r="N882" s="496" t="s">
        <v>14</v>
      </c>
      <c r="O882" s="138"/>
      <c r="P882" s="986"/>
      <c r="Q882" s="407" t="e">
        <f t="shared" si="56"/>
        <v>#VALUE!</v>
      </c>
      <c r="R882" s="408" t="e">
        <f t="shared" si="53"/>
        <v>#VALUE!</v>
      </c>
      <c r="S882" s="501">
        <v>300698.5</v>
      </c>
      <c r="T882" s="652"/>
    </row>
    <row r="883" spans="1:20" s="623" customFormat="1" ht="30" hidden="1" x14ac:dyDescent="0.25">
      <c r="A883" s="613"/>
      <c r="B883" s="705">
        <v>276</v>
      </c>
      <c r="C883" s="1" t="str">
        <f t="shared" si="54"/>
        <v>SRA-089-2019</v>
      </c>
      <c r="D883" s="103" t="s">
        <v>2594</v>
      </c>
      <c r="E883" s="176" t="s">
        <v>2640</v>
      </c>
      <c r="F883" s="175" t="s">
        <v>2693</v>
      </c>
      <c r="G883" s="194">
        <v>385600</v>
      </c>
      <c r="H883" s="582"/>
      <c r="I883" s="618" t="str">
        <f>MID(O883,1,6)</f>
        <v>399001</v>
      </c>
      <c r="J883" s="66">
        <v>110001</v>
      </c>
      <c r="K883" s="58" t="s">
        <v>3525</v>
      </c>
      <c r="L883" s="582"/>
      <c r="M883" s="187">
        <v>43609</v>
      </c>
      <c r="N883" s="187">
        <v>43830</v>
      </c>
      <c r="O883" s="564" t="s">
        <v>2822</v>
      </c>
      <c r="P883" s="622"/>
      <c r="Q883" s="13">
        <f t="shared" si="56"/>
        <v>7</v>
      </c>
      <c r="R883" s="14">
        <f t="shared" si="53"/>
        <v>55085.714285714283</v>
      </c>
      <c r="S883" s="182">
        <v>385600</v>
      </c>
      <c r="T883" s="613"/>
    </row>
    <row r="884" spans="1:20" s="821" customFormat="1" ht="60" hidden="1" x14ac:dyDescent="0.25">
      <c r="A884" s="977"/>
      <c r="B884" s="653">
        <v>277</v>
      </c>
      <c r="C884" s="654" t="str">
        <f t="shared" si="54"/>
        <v>TES-006-2010</v>
      </c>
      <c r="D884" s="655" t="s">
        <v>2595</v>
      </c>
      <c r="E884" s="656" t="s">
        <v>2641</v>
      </c>
      <c r="F884" s="656" t="s">
        <v>2694</v>
      </c>
      <c r="G884" s="657" t="s">
        <v>626</v>
      </c>
      <c r="H884" s="658"/>
      <c r="I884" s="659"/>
      <c r="J884" s="659"/>
      <c r="K884" s="658"/>
      <c r="L884" s="658"/>
      <c r="M884" s="660">
        <v>43497</v>
      </c>
      <c r="N884" s="660">
        <v>43737</v>
      </c>
      <c r="O884" s="660"/>
      <c r="P884" s="661"/>
      <c r="Q884" s="662">
        <f t="shared" si="56"/>
        <v>7</v>
      </c>
      <c r="R884" s="663" t="e">
        <f t="shared" si="53"/>
        <v>#VALUE!</v>
      </c>
      <c r="S884" s="664" t="s">
        <v>14</v>
      </c>
      <c r="T884" s="977"/>
    </row>
    <row r="885" spans="1:20" s="821" customFormat="1" ht="30" hidden="1" x14ac:dyDescent="0.25">
      <c r="A885" s="977"/>
      <c r="B885" s="653">
        <v>278</v>
      </c>
      <c r="C885" s="654" t="str">
        <f t="shared" si="54"/>
        <v>TES-200-2019</v>
      </c>
      <c r="D885" s="655" t="s">
        <v>2596</v>
      </c>
      <c r="E885" s="656" t="s">
        <v>2642</v>
      </c>
      <c r="F885" s="656" t="s">
        <v>2695</v>
      </c>
      <c r="G885" s="664" t="s">
        <v>2696</v>
      </c>
      <c r="H885" s="658"/>
      <c r="I885" s="666" t="str">
        <f>MID(O885,1,6)</f>
        <v>339005</v>
      </c>
      <c r="J885" s="667" t="s">
        <v>2992</v>
      </c>
      <c r="K885" s="668" t="s">
        <v>3526</v>
      </c>
      <c r="L885" s="658"/>
      <c r="M885" s="660">
        <v>43661</v>
      </c>
      <c r="N885" s="660">
        <v>43830</v>
      </c>
      <c r="O885" s="660">
        <v>339005</v>
      </c>
      <c r="P885" s="661"/>
      <c r="Q885" s="662">
        <f t="shared" si="56"/>
        <v>5</v>
      </c>
      <c r="R885" s="663" t="e">
        <f t="shared" si="53"/>
        <v>#VALUE!</v>
      </c>
      <c r="S885" s="664" t="s">
        <v>2696</v>
      </c>
      <c r="T885" s="977"/>
    </row>
    <row r="886" spans="1:20" s="988" customFormat="1" ht="30" hidden="1" x14ac:dyDescent="0.25">
      <c r="A886" s="987"/>
      <c r="B886" s="653">
        <v>279</v>
      </c>
      <c r="C886" s="654" t="str">
        <f t="shared" si="54"/>
        <v>TES-201-2019</v>
      </c>
      <c r="D886" s="655" t="s">
        <v>2597</v>
      </c>
      <c r="E886" s="669" t="s">
        <v>2643</v>
      </c>
      <c r="F886" s="656" t="s">
        <v>2695</v>
      </c>
      <c r="G886" s="664" t="s">
        <v>2696</v>
      </c>
      <c r="H886" s="658"/>
      <c r="I886" s="666" t="str">
        <f>MID(O886,1,6)</f>
        <v>339005</v>
      </c>
      <c r="J886" s="667" t="s">
        <v>2992</v>
      </c>
      <c r="K886" s="668" t="s">
        <v>3526</v>
      </c>
      <c r="L886" s="658"/>
      <c r="M886" s="660">
        <v>43661</v>
      </c>
      <c r="N886" s="660">
        <v>43830</v>
      </c>
      <c r="O886" s="660">
        <v>339005</v>
      </c>
      <c r="P886" s="661"/>
      <c r="Q886" s="662">
        <f t="shared" si="56"/>
        <v>5</v>
      </c>
      <c r="R886" s="663" t="e">
        <f t="shared" si="53"/>
        <v>#VALUE!</v>
      </c>
      <c r="S886" s="664" t="s">
        <v>2696</v>
      </c>
      <c r="T886" s="987"/>
    </row>
    <row r="887" spans="1:20" s="821" customFormat="1" ht="30" hidden="1" x14ac:dyDescent="0.25">
      <c r="A887" s="977"/>
      <c r="B887" s="583">
        <v>280</v>
      </c>
      <c r="C887" s="1" t="str">
        <f t="shared" si="54"/>
        <v>SCO-017-2019</v>
      </c>
      <c r="D887" s="548" t="s">
        <v>2598</v>
      </c>
      <c r="E887" s="670" t="s">
        <v>230</v>
      </c>
      <c r="F887" s="671" t="s">
        <v>2697</v>
      </c>
      <c r="G887" s="672">
        <v>9280000</v>
      </c>
      <c r="H887" s="582"/>
      <c r="I887" s="628">
        <v>339005</v>
      </c>
      <c r="J887" s="628">
        <v>110001</v>
      </c>
      <c r="K887" s="582"/>
      <c r="L887" s="582"/>
      <c r="M887" s="673">
        <v>43612</v>
      </c>
      <c r="N887" s="674">
        <v>43978</v>
      </c>
      <c r="O887" s="564" t="s">
        <v>2995</v>
      </c>
      <c r="P887" s="622">
        <f>R887*12</f>
        <v>9280000</v>
      </c>
      <c r="Q887" s="13">
        <f t="shared" si="56"/>
        <v>12</v>
      </c>
      <c r="R887" s="14">
        <f t="shared" si="53"/>
        <v>773333.33333333337</v>
      </c>
      <c r="S887" s="672">
        <v>9280000</v>
      </c>
      <c r="T887" s="977"/>
    </row>
    <row r="888" spans="1:20" s="821" customFormat="1" ht="30" hidden="1" x14ac:dyDescent="0.25">
      <c r="A888" s="977"/>
      <c r="B888" s="491">
        <v>281</v>
      </c>
      <c r="C888" s="406" t="str">
        <f t="shared" si="54"/>
        <v>SOP-890-2019</v>
      </c>
      <c r="D888" s="423" t="s">
        <v>2599</v>
      </c>
      <c r="E888" s="503" t="s">
        <v>2644</v>
      </c>
      <c r="F888" s="498" t="s">
        <v>2698</v>
      </c>
      <c r="G888" s="501">
        <v>2270033.62</v>
      </c>
      <c r="H888" s="983"/>
      <c r="I888" s="897" t="str">
        <f>MID(O888,1,6)</f>
        <v/>
      </c>
      <c r="J888" s="458" t="s">
        <v>2992</v>
      </c>
      <c r="K888" s="459" t="s">
        <v>3526</v>
      </c>
      <c r="L888" s="983"/>
      <c r="M888" s="496">
        <v>43668</v>
      </c>
      <c r="N888" s="496">
        <v>43830</v>
      </c>
      <c r="O888" s="138"/>
      <c r="P888" s="986"/>
      <c r="Q888" s="407">
        <f t="shared" si="56"/>
        <v>5</v>
      </c>
      <c r="R888" s="408">
        <f t="shared" si="53"/>
        <v>454006.72400000005</v>
      </c>
      <c r="S888" s="501">
        <v>2270033.62</v>
      </c>
      <c r="T888" s="977"/>
    </row>
    <row r="889" spans="1:20" s="821" customFormat="1" ht="30" hidden="1" x14ac:dyDescent="0.25">
      <c r="A889" s="977"/>
      <c r="B889" s="502">
        <v>282</v>
      </c>
      <c r="C889" s="406" t="str">
        <f t="shared" si="54"/>
        <v>SOP-878-2018</v>
      </c>
      <c r="D889" s="492" t="s">
        <v>2600</v>
      </c>
      <c r="E889" s="498" t="s">
        <v>567</v>
      </c>
      <c r="F889" s="499" t="s">
        <v>2699</v>
      </c>
      <c r="G889" s="504">
        <v>-67781.679999999993</v>
      </c>
      <c r="H889" s="983"/>
      <c r="I889" s="984"/>
      <c r="J889" s="984"/>
      <c r="K889" s="983"/>
      <c r="L889" s="983"/>
      <c r="M889" s="505" t="s">
        <v>14</v>
      </c>
      <c r="N889" s="505" t="s">
        <v>14</v>
      </c>
      <c r="O889" s="138"/>
      <c r="P889" s="986"/>
      <c r="Q889" s="407" t="e">
        <f t="shared" si="56"/>
        <v>#VALUE!</v>
      </c>
      <c r="R889" s="408" t="e">
        <f t="shared" si="53"/>
        <v>#VALUE!</v>
      </c>
      <c r="S889" s="506">
        <v>-67781.679999999993</v>
      </c>
      <c r="T889" s="977"/>
    </row>
    <row r="890" spans="1:20" s="821" customFormat="1" ht="31.5" hidden="1" x14ac:dyDescent="0.25">
      <c r="A890" s="977"/>
      <c r="B890" s="300">
        <v>283</v>
      </c>
      <c r="C890" s="301" t="str">
        <f t="shared" si="54"/>
        <v>SAD-564-2019</v>
      </c>
      <c r="D890" s="302" t="s">
        <v>2601</v>
      </c>
      <c r="E890" s="310" t="s">
        <v>650</v>
      </c>
      <c r="F890" s="310" t="s">
        <v>2700</v>
      </c>
      <c r="G890" s="311">
        <v>8000000</v>
      </c>
      <c r="H890" s="273"/>
      <c r="I890" s="944" t="str">
        <f>MID(O890,1,6)</f>
        <v>296002</v>
      </c>
      <c r="J890" s="272">
        <v>150001</v>
      </c>
      <c r="K890" s="273" t="s">
        <v>3524</v>
      </c>
      <c r="L890" s="288" t="s">
        <v>2838</v>
      </c>
      <c r="M890" s="306">
        <v>43649</v>
      </c>
      <c r="N890" s="306">
        <v>44012</v>
      </c>
      <c r="O890" s="138">
        <v>296002</v>
      </c>
      <c r="P890" s="274">
        <f>R890*12</f>
        <v>8727272.7272727266</v>
      </c>
      <c r="Q890" s="307">
        <f t="shared" si="56"/>
        <v>11</v>
      </c>
      <c r="R890" s="278">
        <f t="shared" si="53"/>
        <v>727272.72727272729</v>
      </c>
      <c r="S890" s="310" t="s">
        <v>2701</v>
      </c>
      <c r="T890" s="977"/>
    </row>
    <row r="891" spans="1:20" s="821" customFormat="1" ht="45" hidden="1" x14ac:dyDescent="0.25">
      <c r="A891" s="977"/>
      <c r="B891" s="502">
        <v>284</v>
      </c>
      <c r="C891" s="406" t="str">
        <f t="shared" si="54"/>
        <v>SOP-891-2019</v>
      </c>
      <c r="D891" s="492" t="s">
        <v>2602</v>
      </c>
      <c r="E891" s="498" t="s">
        <v>194</v>
      </c>
      <c r="F891" s="507" t="s">
        <v>2702</v>
      </c>
      <c r="G891" s="506">
        <v>3249413.46</v>
      </c>
      <c r="H891" s="983"/>
      <c r="I891" s="984"/>
      <c r="J891" s="984"/>
      <c r="K891" s="983"/>
      <c r="L891" s="983"/>
      <c r="M891" s="496">
        <v>43668</v>
      </c>
      <c r="N891" s="496">
        <v>43727</v>
      </c>
      <c r="O891" s="138"/>
      <c r="P891" s="986"/>
      <c r="Q891" s="407">
        <f t="shared" si="56"/>
        <v>1</v>
      </c>
      <c r="R891" s="408">
        <f t="shared" si="53"/>
        <v>3249413.46</v>
      </c>
      <c r="S891" s="506">
        <v>3249413.46</v>
      </c>
      <c r="T891" s="977"/>
    </row>
    <row r="892" spans="1:20" s="821" customFormat="1" hidden="1" x14ac:dyDescent="0.25">
      <c r="A892" s="977"/>
      <c r="B892" s="491">
        <v>285</v>
      </c>
      <c r="C892" s="406" t="str">
        <f t="shared" si="54"/>
        <v>SOP-892-2019</v>
      </c>
      <c r="D892" s="492" t="s">
        <v>2603</v>
      </c>
      <c r="E892" s="503" t="s">
        <v>194</v>
      </c>
      <c r="F892" s="423" t="s">
        <v>2703</v>
      </c>
      <c r="G892" s="508">
        <v>9990921.0899999999</v>
      </c>
      <c r="H892" s="983"/>
      <c r="I892" s="897" t="str">
        <f>MID(O892,1,6)</f>
        <v/>
      </c>
      <c r="J892" s="458" t="s">
        <v>2992</v>
      </c>
      <c r="K892" s="459" t="s">
        <v>3526</v>
      </c>
      <c r="L892" s="983"/>
      <c r="M892" s="509">
        <v>43661</v>
      </c>
      <c r="N892" s="510">
        <v>43830</v>
      </c>
      <c r="O892" s="138"/>
      <c r="P892" s="986"/>
      <c r="Q892" s="407">
        <f t="shared" si="56"/>
        <v>5</v>
      </c>
      <c r="R892" s="408">
        <f t="shared" si="53"/>
        <v>1998184.2179999999</v>
      </c>
      <c r="S892" s="511">
        <v>9990921.0899999999</v>
      </c>
      <c r="T892" s="977"/>
    </row>
    <row r="893" spans="1:20" s="821" customFormat="1" hidden="1" x14ac:dyDescent="0.25">
      <c r="A893" s="977"/>
      <c r="B893" s="502">
        <v>286</v>
      </c>
      <c r="C893" s="406" t="str">
        <f t="shared" si="54"/>
        <v>SOP-893-2019</v>
      </c>
      <c r="D893" s="492" t="s">
        <v>2604</v>
      </c>
      <c r="E893" s="498" t="s">
        <v>2639</v>
      </c>
      <c r="F893" s="423" t="s">
        <v>2704</v>
      </c>
      <c r="G893" s="500">
        <v>34659703.289999999</v>
      </c>
      <c r="H893" s="983"/>
      <c r="I893" s="984"/>
      <c r="J893" s="984"/>
      <c r="K893" s="983"/>
      <c r="L893" s="983"/>
      <c r="M893" s="512">
        <v>43640</v>
      </c>
      <c r="N893" s="512">
        <v>43982</v>
      </c>
      <c r="O893" s="138"/>
      <c r="P893" s="986"/>
      <c r="Q893" s="407">
        <f t="shared" si="56"/>
        <v>11</v>
      </c>
      <c r="R893" s="408">
        <f t="shared" si="53"/>
        <v>3150882.1172727272</v>
      </c>
      <c r="S893" s="513" t="s">
        <v>2705</v>
      </c>
      <c r="T893" s="977"/>
    </row>
    <row r="894" spans="1:20" s="821" customFormat="1" ht="75" hidden="1" x14ac:dyDescent="0.25">
      <c r="A894" s="977"/>
      <c r="B894" s="491">
        <v>287</v>
      </c>
      <c r="C894" s="406" t="str">
        <f t="shared" si="54"/>
        <v>SOP-894-2019</v>
      </c>
      <c r="D894" s="492" t="s">
        <v>2605</v>
      </c>
      <c r="E894" s="498" t="s">
        <v>2645</v>
      </c>
      <c r="F894" s="514" t="s">
        <v>2706</v>
      </c>
      <c r="G894" s="501">
        <v>7084783.0300000003</v>
      </c>
      <c r="H894" s="983"/>
      <c r="I894" s="897" t="str">
        <f t="shared" ref="I894:I904" si="58">MID(O894,1,6)</f>
        <v/>
      </c>
      <c r="J894" s="458" t="s">
        <v>2992</v>
      </c>
      <c r="K894" s="459" t="s">
        <v>3526</v>
      </c>
      <c r="L894" s="983"/>
      <c r="M894" s="515">
        <v>43675</v>
      </c>
      <c r="N894" s="496">
        <v>43814</v>
      </c>
      <c r="O894" s="138"/>
      <c r="P894" s="986"/>
      <c r="Q894" s="407">
        <f t="shared" si="56"/>
        <v>4</v>
      </c>
      <c r="R894" s="408">
        <f t="shared" si="53"/>
        <v>1771195.7575000001</v>
      </c>
      <c r="S894" s="501">
        <v>7084783.0300000003</v>
      </c>
      <c r="T894" s="977"/>
    </row>
    <row r="895" spans="1:20" s="821" customFormat="1" ht="45" hidden="1" x14ac:dyDescent="0.25">
      <c r="A895" s="977"/>
      <c r="B895" s="502">
        <v>288</v>
      </c>
      <c r="C895" s="406" t="str">
        <f t="shared" si="54"/>
        <v>SOP-895-2019</v>
      </c>
      <c r="D895" s="492" t="s">
        <v>2606</v>
      </c>
      <c r="E895" s="498" t="s">
        <v>2646</v>
      </c>
      <c r="F895" s="514" t="s">
        <v>2707</v>
      </c>
      <c r="G895" s="500">
        <v>8566551.9800000004</v>
      </c>
      <c r="H895" s="983"/>
      <c r="I895" s="897" t="str">
        <f t="shared" si="58"/>
        <v/>
      </c>
      <c r="J895" s="458" t="s">
        <v>2992</v>
      </c>
      <c r="K895" s="459" t="s">
        <v>3526</v>
      </c>
      <c r="L895" s="983"/>
      <c r="M895" s="512">
        <v>43675</v>
      </c>
      <c r="N895" s="512">
        <v>43809</v>
      </c>
      <c r="O895" s="138"/>
      <c r="P895" s="986"/>
      <c r="Q895" s="407">
        <f t="shared" si="56"/>
        <v>4</v>
      </c>
      <c r="R895" s="408">
        <f t="shared" si="53"/>
        <v>2141637.9950000001</v>
      </c>
      <c r="S895" s="513" t="s">
        <v>2708</v>
      </c>
      <c r="T895" s="977"/>
    </row>
    <row r="896" spans="1:20" s="821" customFormat="1" ht="30" hidden="1" x14ac:dyDescent="0.25">
      <c r="A896" s="977"/>
      <c r="B896" s="491">
        <v>289</v>
      </c>
      <c r="C896" s="406" t="str">
        <f t="shared" si="54"/>
        <v>SOP-896-2019</v>
      </c>
      <c r="D896" s="492" t="s">
        <v>2607</v>
      </c>
      <c r="E896" s="498" t="s">
        <v>2647</v>
      </c>
      <c r="F896" s="516" t="s">
        <v>2709</v>
      </c>
      <c r="G896" s="500">
        <v>6521754.0199999996</v>
      </c>
      <c r="H896" s="983"/>
      <c r="I896" s="897" t="str">
        <f t="shared" si="58"/>
        <v/>
      </c>
      <c r="J896" s="458" t="s">
        <v>2992</v>
      </c>
      <c r="K896" s="459" t="s">
        <v>3526</v>
      </c>
      <c r="L896" s="983"/>
      <c r="M896" s="512">
        <v>43675</v>
      </c>
      <c r="N896" s="512">
        <v>43809</v>
      </c>
      <c r="O896" s="138"/>
      <c r="P896" s="986"/>
      <c r="Q896" s="407">
        <f t="shared" si="56"/>
        <v>4</v>
      </c>
      <c r="R896" s="408">
        <f t="shared" si="53"/>
        <v>1630438.5049999999</v>
      </c>
      <c r="S896" s="514" t="s">
        <v>2710</v>
      </c>
      <c r="T896" s="977"/>
    </row>
    <row r="897" spans="1:20" s="821" customFormat="1" ht="30" hidden="1" x14ac:dyDescent="0.25">
      <c r="A897" s="977"/>
      <c r="B897" s="502">
        <v>290</v>
      </c>
      <c r="C897" s="406" t="str">
        <f t="shared" si="54"/>
        <v>SOP-897-2019</v>
      </c>
      <c r="D897" s="492" t="s">
        <v>2608</v>
      </c>
      <c r="E897" s="498" t="s">
        <v>2648</v>
      </c>
      <c r="F897" s="516" t="s">
        <v>2711</v>
      </c>
      <c r="G897" s="517">
        <v>7792682.2800000003</v>
      </c>
      <c r="H897" s="983"/>
      <c r="I897" s="897" t="str">
        <f t="shared" si="58"/>
        <v/>
      </c>
      <c r="J897" s="458" t="s">
        <v>2992</v>
      </c>
      <c r="K897" s="459" t="s">
        <v>3526</v>
      </c>
      <c r="L897" s="983"/>
      <c r="M897" s="512">
        <v>43675</v>
      </c>
      <c r="N897" s="512">
        <v>43814</v>
      </c>
      <c r="O897" s="138"/>
      <c r="P897" s="986"/>
      <c r="Q897" s="407">
        <f t="shared" si="56"/>
        <v>4</v>
      </c>
      <c r="R897" s="408">
        <f t="shared" si="53"/>
        <v>1948170.57</v>
      </c>
      <c r="S897" s="517">
        <v>7792682.2800000003</v>
      </c>
      <c r="T897" s="977"/>
    </row>
    <row r="898" spans="1:20" s="821" customFormat="1" hidden="1" x14ac:dyDescent="0.25">
      <c r="A898" s="977"/>
      <c r="B898" s="491">
        <v>291</v>
      </c>
      <c r="C898" s="406" t="str">
        <f t="shared" si="54"/>
        <v>SOP-898-2019</v>
      </c>
      <c r="D898" s="492" t="s">
        <v>2609</v>
      </c>
      <c r="E898" s="498" t="s">
        <v>694</v>
      </c>
      <c r="F898" s="518" t="s">
        <v>2712</v>
      </c>
      <c r="G898" s="519">
        <v>5805111.7999999998</v>
      </c>
      <c r="H898" s="983"/>
      <c r="I898" s="897" t="str">
        <f t="shared" si="58"/>
        <v/>
      </c>
      <c r="J898" s="458" t="s">
        <v>2992</v>
      </c>
      <c r="K898" s="459" t="s">
        <v>3526</v>
      </c>
      <c r="L898" s="983"/>
      <c r="M898" s="512">
        <v>43675</v>
      </c>
      <c r="N898" s="496">
        <v>43830</v>
      </c>
      <c r="O898" s="138"/>
      <c r="P898" s="986"/>
      <c r="Q898" s="407">
        <f t="shared" si="56"/>
        <v>5</v>
      </c>
      <c r="R898" s="408">
        <f t="shared" si="53"/>
        <v>1161022.3599999999</v>
      </c>
      <c r="S898" s="516" t="s">
        <v>2713</v>
      </c>
      <c r="T898" s="977"/>
    </row>
    <row r="899" spans="1:20" s="821" customFormat="1" ht="30" hidden="1" x14ac:dyDescent="0.25">
      <c r="A899" s="977"/>
      <c r="B899" s="502">
        <v>292</v>
      </c>
      <c r="C899" s="406" t="str">
        <f t="shared" si="54"/>
        <v>SOP-899-2019</v>
      </c>
      <c r="D899" s="492" t="s">
        <v>2610</v>
      </c>
      <c r="E899" s="520" t="s">
        <v>744</v>
      </c>
      <c r="F899" s="516" t="s">
        <v>2714</v>
      </c>
      <c r="G899" s="506">
        <v>11650001.939999999</v>
      </c>
      <c r="H899" s="983"/>
      <c r="I899" s="897" t="str">
        <f t="shared" si="58"/>
        <v/>
      </c>
      <c r="J899" s="458" t="s">
        <v>2992</v>
      </c>
      <c r="K899" s="459" t="s">
        <v>3526</v>
      </c>
      <c r="L899" s="983"/>
      <c r="M899" s="512">
        <v>43675</v>
      </c>
      <c r="N899" s="496">
        <v>43830</v>
      </c>
      <c r="O899" s="138"/>
      <c r="P899" s="986"/>
      <c r="Q899" s="407">
        <f t="shared" si="56"/>
        <v>5</v>
      </c>
      <c r="R899" s="408">
        <f t="shared" si="53"/>
        <v>2330000.3879999998</v>
      </c>
      <c r="S899" s="506" t="s">
        <v>2715</v>
      </c>
      <c r="T899" s="977"/>
    </row>
    <row r="900" spans="1:20" s="821" customFormat="1" ht="30" hidden="1" x14ac:dyDescent="0.25">
      <c r="A900" s="977"/>
      <c r="B900" s="491">
        <v>293</v>
      </c>
      <c r="C900" s="406" t="str">
        <f t="shared" si="54"/>
        <v>SOP-900-2019</v>
      </c>
      <c r="D900" s="492" t="s">
        <v>2611</v>
      </c>
      <c r="E900" s="493" t="s">
        <v>2649</v>
      </c>
      <c r="F900" s="498" t="s">
        <v>2716</v>
      </c>
      <c r="G900" s="506">
        <v>11543245.449999999</v>
      </c>
      <c r="H900" s="983"/>
      <c r="I900" s="897" t="str">
        <f t="shared" si="58"/>
        <v/>
      </c>
      <c r="J900" s="458" t="s">
        <v>2992</v>
      </c>
      <c r="K900" s="459" t="s">
        <v>3526</v>
      </c>
      <c r="L900" s="983"/>
      <c r="M900" s="512">
        <v>43675</v>
      </c>
      <c r="N900" s="496">
        <v>43830</v>
      </c>
      <c r="O900" s="138"/>
      <c r="P900" s="986"/>
      <c r="Q900" s="407">
        <f t="shared" si="56"/>
        <v>5</v>
      </c>
      <c r="R900" s="408">
        <f t="shared" si="53"/>
        <v>2308649.09</v>
      </c>
      <c r="S900" s="498" t="s">
        <v>2717</v>
      </c>
      <c r="T900" s="977"/>
    </row>
    <row r="901" spans="1:20" s="623" customFormat="1" ht="30" hidden="1" x14ac:dyDescent="0.25">
      <c r="A901" s="613"/>
      <c r="B901" s="502">
        <v>294</v>
      </c>
      <c r="C901" s="406" t="str">
        <f t="shared" si="54"/>
        <v>SOP-901-2019</v>
      </c>
      <c r="D901" s="492" t="s">
        <v>2612</v>
      </c>
      <c r="E901" s="521" t="s">
        <v>2650</v>
      </c>
      <c r="F901" s="498" t="s">
        <v>2718</v>
      </c>
      <c r="G901" s="506">
        <v>14798154.359999999</v>
      </c>
      <c r="H901" s="983"/>
      <c r="I901" s="897" t="str">
        <f t="shared" si="58"/>
        <v/>
      </c>
      <c r="J901" s="458" t="s">
        <v>2992</v>
      </c>
      <c r="K901" s="459" t="s">
        <v>3526</v>
      </c>
      <c r="L901" s="983"/>
      <c r="M901" s="512">
        <v>43675</v>
      </c>
      <c r="N901" s="496">
        <v>43830</v>
      </c>
      <c r="O901" s="138"/>
      <c r="P901" s="986"/>
      <c r="Q901" s="407">
        <f t="shared" si="56"/>
        <v>5</v>
      </c>
      <c r="R901" s="408">
        <f t="shared" si="53"/>
        <v>2959630.872</v>
      </c>
      <c r="S901" s="522" t="s">
        <v>2719</v>
      </c>
      <c r="T901" s="613"/>
    </row>
    <row r="902" spans="1:20" s="807" customFormat="1" ht="30" hidden="1" x14ac:dyDescent="0.25">
      <c r="A902" s="974"/>
      <c r="B902" s="491">
        <v>295</v>
      </c>
      <c r="C902" s="406" t="str">
        <f t="shared" si="54"/>
        <v>SOP-902-2019</v>
      </c>
      <c r="D902" s="492" t="s">
        <v>2613</v>
      </c>
      <c r="E902" s="520" t="s">
        <v>1115</v>
      </c>
      <c r="F902" s="498" t="s">
        <v>2720</v>
      </c>
      <c r="G902" s="522" t="s">
        <v>2721</v>
      </c>
      <c r="H902" s="983"/>
      <c r="I902" s="897" t="str">
        <f t="shared" si="58"/>
        <v/>
      </c>
      <c r="J902" s="458" t="s">
        <v>2992</v>
      </c>
      <c r="K902" s="459" t="s">
        <v>3526</v>
      </c>
      <c r="L902" s="983"/>
      <c r="M902" s="512">
        <v>43675</v>
      </c>
      <c r="N902" s="496">
        <v>43830</v>
      </c>
      <c r="O902" s="138"/>
      <c r="P902" s="986"/>
      <c r="Q902" s="407">
        <f t="shared" si="56"/>
        <v>5</v>
      </c>
      <c r="R902" s="408" t="e">
        <f t="shared" si="53"/>
        <v>#VALUE!</v>
      </c>
      <c r="S902" s="522" t="s">
        <v>2721</v>
      </c>
      <c r="T902" s="974"/>
    </row>
    <row r="903" spans="1:20" s="976" customFormat="1" hidden="1" x14ac:dyDescent="0.25">
      <c r="A903" s="975"/>
      <c r="B903" s="502">
        <v>296</v>
      </c>
      <c r="C903" s="406" t="str">
        <f t="shared" si="54"/>
        <v>SOP-903-2019</v>
      </c>
      <c r="D903" s="492" t="s">
        <v>2614</v>
      </c>
      <c r="E903" s="520" t="s">
        <v>2651</v>
      </c>
      <c r="F903" s="423" t="s">
        <v>2722</v>
      </c>
      <c r="G903" s="523">
        <v>16498933.83</v>
      </c>
      <c r="H903" s="983"/>
      <c r="I903" s="897" t="str">
        <f t="shared" si="58"/>
        <v/>
      </c>
      <c r="J903" s="458" t="s">
        <v>2992</v>
      </c>
      <c r="K903" s="459" t="s">
        <v>3526</v>
      </c>
      <c r="L903" s="983"/>
      <c r="M903" s="512">
        <v>43675</v>
      </c>
      <c r="N903" s="496">
        <v>43830</v>
      </c>
      <c r="O903" s="138"/>
      <c r="P903" s="986"/>
      <c r="Q903" s="407">
        <f t="shared" si="56"/>
        <v>5</v>
      </c>
      <c r="R903" s="408">
        <f t="shared" si="53"/>
        <v>3299786.7659999998</v>
      </c>
      <c r="S903" s="524" t="s">
        <v>2723</v>
      </c>
      <c r="T903" s="975"/>
    </row>
    <row r="904" spans="1:20" s="976" customFormat="1" ht="30" hidden="1" x14ac:dyDescent="0.25">
      <c r="A904" s="975"/>
      <c r="B904" s="491">
        <v>297</v>
      </c>
      <c r="C904" s="406" t="str">
        <f t="shared" si="54"/>
        <v>SOP-904-2019</v>
      </c>
      <c r="D904" s="492" t="s">
        <v>2615</v>
      </c>
      <c r="E904" s="520" t="s">
        <v>643</v>
      </c>
      <c r="F904" s="518" t="s">
        <v>2724</v>
      </c>
      <c r="G904" s="525">
        <v>19649946.710000001</v>
      </c>
      <c r="H904" s="983"/>
      <c r="I904" s="897" t="str">
        <f t="shared" si="58"/>
        <v/>
      </c>
      <c r="J904" s="458" t="s">
        <v>2992</v>
      </c>
      <c r="K904" s="459" t="s">
        <v>3526</v>
      </c>
      <c r="L904" s="983"/>
      <c r="M904" s="512">
        <v>43675</v>
      </c>
      <c r="N904" s="496">
        <v>43830</v>
      </c>
      <c r="O904" s="138"/>
      <c r="P904" s="986"/>
      <c r="Q904" s="407">
        <f t="shared" si="56"/>
        <v>5</v>
      </c>
      <c r="R904" s="408">
        <f t="shared" si="53"/>
        <v>3929989.3420000002</v>
      </c>
      <c r="S904" s="525">
        <v>19649946.710000001</v>
      </c>
      <c r="T904" s="975"/>
    </row>
    <row r="905" spans="1:20" s="988" customFormat="1" hidden="1" x14ac:dyDescent="0.25">
      <c r="A905" s="987"/>
      <c r="B905" s="675">
        <v>298</v>
      </c>
      <c r="C905" s="1" t="str">
        <f t="shared" si="54"/>
        <v>SCO-018-2019</v>
      </c>
      <c r="D905" s="104" t="s">
        <v>2616</v>
      </c>
      <c r="E905" s="174" t="s">
        <v>796</v>
      </c>
      <c r="F905" s="177" t="s">
        <v>2725</v>
      </c>
      <c r="G905" s="184">
        <v>278400</v>
      </c>
      <c r="H905" s="582"/>
      <c r="I905" s="565" t="str">
        <f>MID(O905,1,6)</f>
        <v>339005</v>
      </c>
      <c r="J905" s="66">
        <v>150001</v>
      </c>
      <c r="K905" s="58" t="s">
        <v>3524</v>
      </c>
      <c r="L905" s="582"/>
      <c r="M905" s="188">
        <v>43682</v>
      </c>
      <c r="N905" s="190">
        <v>43733</v>
      </c>
      <c r="O905" s="564" t="s">
        <v>2832</v>
      </c>
      <c r="P905" s="622">
        <f>R905*12</f>
        <v>3340800</v>
      </c>
      <c r="Q905" s="13">
        <f t="shared" si="56"/>
        <v>1</v>
      </c>
      <c r="R905" s="14">
        <f t="shared" si="53"/>
        <v>278400</v>
      </c>
      <c r="S905" s="184">
        <v>278400</v>
      </c>
      <c r="T905" s="987"/>
    </row>
    <row r="906" spans="1:20" s="623" customFormat="1" hidden="1" x14ac:dyDescent="0.25">
      <c r="A906" s="613"/>
      <c r="B906" s="731">
        <v>299</v>
      </c>
      <c r="C906" s="25" t="str">
        <f t="shared" si="54"/>
        <v>SPP-829-2019</v>
      </c>
      <c r="D906" s="196" t="s">
        <v>2617</v>
      </c>
      <c r="E906" s="206" t="s">
        <v>2652</v>
      </c>
      <c r="F906" s="204" t="s">
        <v>2726</v>
      </c>
      <c r="G906" s="209">
        <v>2234020.7999999998</v>
      </c>
      <c r="H906" s="978"/>
      <c r="I906" s="979"/>
      <c r="J906" s="979"/>
      <c r="K906" s="978"/>
      <c r="L906" s="978"/>
      <c r="M906" s="201">
        <v>43649</v>
      </c>
      <c r="N906" s="379" t="s">
        <v>1342</v>
      </c>
      <c r="O906" s="980"/>
      <c r="P906" s="981"/>
      <c r="Q906" s="31" t="e">
        <f t="shared" si="56"/>
        <v>#VALUE!</v>
      </c>
      <c r="R906" s="32" t="e">
        <f t="shared" si="53"/>
        <v>#VALUE!</v>
      </c>
      <c r="S906" s="147" t="s">
        <v>2727</v>
      </c>
      <c r="T906" s="613"/>
    </row>
    <row r="907" spans="1:20" s="976" customFormat="1" hidden="1" x14ac:dyDescent="0.25">
      <c r="A907" s="975"/>
      <c r="B907" s="243">
        <v>300</v>
      </c>
      <c r="C907" s="244" t="str">
        <f>MID(D907,1,12)</f>
        <v>SAD-565-2019</v>
      </c>
      <c r="D907" s="245" t="s">
        <v>2618</v>
      </c>
      <c r="E907" s="246" t="s">
        <v>2653</v>
      </c>
      <c r="F907" s="253" t="s">
        <v>2728</v>
      </c>
      <c r="G907" s="254">
        <v>1161228</v>
      </c>
      <c r="H907" s="982"/>
      <c r="I907" s="948" t="str">
        <f>MID(O907,1,6)</f>
        <v>314001</v>
      </c>
      <c r="J907" s="237">
        <v>150001</v>
      </c>
      <c r="K907" s="238" t="s">
        <v>3524</v>
      </c>
      <c r="L907" s="982"/>
      <c r="M907" s="255">
        <v>43556</v>
      </c>
      <c r="N907" s="255">
        <v>44468</v>
      </c>
      <c r="O907" s="951">
        <v>314001</v>
      </c>
      <c r="P907" s="240">
        <f>R907*12</f>
        <v>4800000</v>
      </c>
      <c r="Q907" s="250">
        <f>DATEDIF(M907,N907,"m")</f>
        <v>29</v>
      </c>
      <c r="R907" s="251">
        <v>400000</v>
      </c>
      <c r="S907" s="256" t="s">
        <v>2729</v>
      </c>
      <c r="T907" s="975"/>
    </row>
    <row r="908" spans="1:20" s="976" customFormat="1" hidden="1" x14ac:dyDescent="0.25">
      <c r="A908" s="975"/>
      <c r="B908" s="243">
        <v>300</v>
      </c>
      <c r="C908" s="244" t="str">
        <f t="shared" si="54"/>
        <v>SAD-565-2019</v>
      </c>
      <c r="D908" s="245" t="s">
        <v>2618</v>
      </c>
      <c r="E908" s="246" t="s">
        <v>2653</v>
      </c>
      <c r="F908" s="253" t="s">
        <v>2728</v>
      </c>
      <c r="G908" s="254">
        <v>1161228</v>
      </c>
      <c r="H908" s="982"/>
      <c r="I908" s="948" t="str">
        <f>MID(O908,1,6)</f>
        <v>317001</v>
      </c>
      <c r="J908" s="237">
        <v>150001</v>
      </c>
      <c r="K908" s="238" t="s">
        <v>3524</v>
      </c>
      <c r="L908" s="982"/>
      <c r="M908" s="255">
        <v>43556</v>
      </c>
      <c r="N908" s="255">
        <v>44468</v>
      </c>
      <c r="O908" s="951">
        <v>317001</v>
      </c>
      <c r="P908" s="240">
        <f>R908*12</f>
        <v>11199999.959999999</v>
      </c>
      <c r="Q908" s="250">
        <f t="shared" si="56"/>
        <v>29</v>
      </c>
      <c r="R908" s="251">
        <v>933333.33</v>
      </c>
      <c r="S908" s="256" t="s">
        <v>2729</v>
      </c>
      <c r="T908" s="975"/>
    </row>
    <row r="909" spans="1:20" s="976" customFormat="1" ht="31.5" hidden="1" x14ac:dyDescent="0.25">
      <c r="A909" s="975"/>
      <c r="B909" s="300">
        <v>301</v>
      </c>
      <c r="C909" s="301" t="str">
        <f t="shared" si="54"/>
        <v>SAD-566-2019</v>
      </c>
      <c r="D909" s="302" t="s">
        <v>2619</v>
      </c>
      <c r="E909" s="312" t="s">
        <v>2654</v>
      </c>
      <c r="F909" s="313" t="s">
        <v>2730</v>
      </c>
      <c r="G909" s="314">
        <v>1362799.14</v>
      </c>
      <c r="H909" s="990"/>
      <c r="I909" s="991" t="str">
        <f>MID(O909,1,6)</f>
        <v>515001</v>
      </c>
      <c r="J909" s="991">
        <v>150001</v>
      </c>
      <c r="K909" s="990" t="s">
        <v>3524</v>
      </c>
      <c r="L909" s="288" t="s">
        <v>2838</v>
      </c>
      <c r="M909" s="315">
        <v>43628</v>
      </c>
      <c r="N909" s="315">
        <v>43982</v>
      </c>
      <c r="O909" s="989">
        <v>515001</v>
      </c>
      <c r="P909" s="274">
        <f>R909*12</f>
        <v>1486689.9709090907</v>
      </c>
      <c r="Q909" s="307">
        <f t="shared" si="56"/>
        <v>11</v>
      </c>
      <c r="R909" s="278">
        <f t="shared" ref="R909:R924" si="59">G909/Q909</f>
        <v>123890.8309090909</v>
      </c>
      <c r="S909" s="316" t="s">
        <v>2731</v>
      </c>
      <c r="T909" s="975"/>
    </row>
    <row r="910" spans="1:20" s="976" customFormat="1" hidden="1" x14ac:dyDescent="0.25">
      <c r="A910" s="975"/>
      <c r="B910" s="583">
        <v>302</v>
      </c>
      <c r="C910" s="1" t="str">
        <f t="shared" si="54"/>
        <v>SDH-534-2019</v>
      </c>
      <c r="D910" s="584" t="s">
        <v>2620</v>
      </c>
      <c r="E910" s="585" t="s">
        <v>1074</v>
      </c>
      <c r="F910" s="585" t="s">
        <v>2732</v>
      </c>
      <c r="G910" s="586">
        <v>500000</v>
      </c>
      <c r="H910" s="582"/>
      <c r="I910" s="628">
        <v>445004</v>
      </c>
      <c r="J910" s="628">
        <v>110001</v>
      </c>
      <c r="K910" s="58" t="s">
        <v>3525</v>
      </c>
      <c r="L910" s="582" t="s">
        <v>2847</v>
      </c>
      <c r="M910" s="550">
        <v>43658</v>
      </c>
      <c r="N910" s="587" t="s">
        <v>2759</v>
      </c>
      <c r="O910" s="621" t="s">
        <v>2862</v>
      </c>
      <c r="P910" s="622"/>
      <c r="Q910" s="13" t="e">
        <f t="shared" si="56"/>
        <v>#VALUE!</v>
      </c>
      <c r="R910" s="14" t="e">
        <f t="shared" si="59"/>
        <v>#VALUE!</v>
      </c>
      <c r="S910" s="588" t="s">
        <v>2733</v>
      </c>
      <c r="T910" s="975"/>
    </row>
    <row r="911" spans="1:20" s="807" customFormat="1" hidden="1" x14ac:dyDescent="0.25">
      <c r="A911" s="974"/>
      <c r="B911" s="556">
        <v>303</v>
      </c>
      <c r="C911" s="244" t="str">
        <f t="shared" si="54"/>
        <v>SAD-567-2019</v>
      </c>
      <c r="D911" s="264" t="s">
        <v>2621</v>
      </c>
      <c r="E911" s="256" t="s">
        <v>1751</v>
      </c>
      <c r="F911" s="253" t="s">
        <v>2734</v>
      </c>
      <c r="G911" s="254">
        <v>146602682.30000001</v>
      </c>
      <c r="H911" s="982"/>
      <c r="I911" s="948" t="str">
        <f>MID(O911,1,6)</f>
        <v>154001</v>
      </c>
      <c r="J911" s="237">
        <v>150001</v>
      </c>
      <c r="K911" s="238" t="s">
        <v>3524</v>
      </c>
      <c r="L911" s="982"/>
      <c r="M911" s="255">
        <v>43613</v>
      </c>
      <c r="N911" s="255">
        <v>44468</v>
      </c>
      <c r="O911" s="951">
        <v>154001</v>
      </c>
      <c r="P911" s="240">
        <f>R911*12</f>
        <v>161201893.07999998</v>
      </c>
      <c r="Q911" s="250">
        <f t="shared" si="56"/>
        <v>28</v>
      </c>
      <c r="R911" s="251">
        <v>13433491.09</v>
      </c>
      <c r="S911" s="265" t="s">
        <v>2735</v>
      </c>
      <c r="T911" s="974"/>
    </row>
    <row r="912" spans="1:20" s="988" customFormat="1" hidden="1" x14ac:dyDescent="0.25">
      <c r="A912" s="987"/>
      <c r="B912" s="556">
        <v>303</v>
      </c>
      <c r="C912" s="244" t="str">
        <f>MID(D912,1,12)</f>
        <v>SAD-567-2019</v>
      </c>
      <c r="D912" s="264" t="s">
        <v>2621</v>
      </c>
      <c r="E912" s="256" t="s">
        <v>1751</v>
      </c>
      <c r="F912" s="253" t="s">
        <v>2734</v>
      </c>
      <c r="G912" s="254">
        <v>146602682.30000001</v>
      </c>
      <c r="H912" s="982"/>
      <c r="I912" s="948" t="str">
        <f>MID(O912,1,6)</f>
        <v>452002</v>
      </c>
      <c r="J912" s="237">
        <v>150001</v>
      </c>
      <c r="K912" s="238" t="s">
        <v>3524</v>
      </c>
      <c r="L912" s="982"/>
      <c r="M912" s="255">
        <v>43613</v>
      </c>
      <c r="N912" s="255">
        <v>44468</v>
      </c>
      <c r="O912" s="951">
        <v>452002</v>
      </c>
      <c r="P912" s="240">
        <f>R912*12</f>
        <v>50097433.200000003</v>
      </c>
      <c r="Q912" s="250">
        <f>DATEDIF(M912,N912,"m")</f>
        <v>28</v>
      </c>
      <c r="R912" s="251">
        <v>4174786.1</v>
      </c>
      <c r="S912" s="265" t="s">
        <v>2735</v>
      </c>
      <c r="T912" s="987"/>
    </row>
    <row r="913" spans="1:20" s="993" customFormat="1" hidden="1" x14ac:dyDescent="0.25">
      <c r="A913" s="992"/>
      <c r="B913" s="556">
        <v>303</v>
      </c>
      <c r="C913" s="244" t="str">
        <f>MID(D913,1,12)</f>
        <v>SAD-567-2019</v>
      </c>
      <c r="D913" s="264" t="s">
        <v>2621</v>
      </c>
      <c r="E913" s="256" t="s">
        <v>1751</v>
      </c>
      <c r="F913" s="253" t="s">
        <v>2734</v>
      </c>
      <c r="G913" s="254">
        <v>146602682.30000001</v>
      </c>
      <c r="H913" s="982"/>
      <c r="I913" s="948" t="str">
        <f>MID(O913,1,6)</f>
        <v>451002</v>
      </c>
      <c r="J913" s="237">
        <v>150001</v>
      </c>
      <c r="K913" s="238" t="s">
        <v>3524</v>
      </c>
      <c r="L913" s="982"/>
      <c r="M913" s="255">
        <v>43613</v>
      </c>
      <c r="N913" s="255">
        <v>44468</v>
      </c>
      <c r="O913" s="951">
        <v>451002</v>
      </c>
      <c r="P913" s="240">
        <f>R913*12</f>
        <v>16456992.84</v>
      </c>
      <c r="Q913" s="250">
        <f>DATEDIF(M913,N913,"m")</f>
        <v>28</v>
      </c>
      <c r="R913" s="251">
        <v>1371416.07</v>
      </c>
      <c r="S913" s="265" t="s">
        <v>2735</v>
      </c>
      <c r="T913" s="992"/>
    </row>
    <row r="914" spans="1:20" s="623" customFormat="1" hidden="1" x14ac:dyDescent="0.25">
      <c r="A914" s="613"/>
      <c r="B914" s="556">
        <v>303</v>
      </c>
      <c r="C914" s="244" t="str">
        <f t="shared" si="54"/>
        <v>SAD-567-2019</v>
      </c>
      <c r="D914" s="264" t="s">
        <v>2621</v>
      </c>
      <c r="E914" s="256" t="s">
        <v>1751</v>
      </c>
      <c r="F914" s="253" t="s">
        <v>2734</v>
      </c>
      <c r="G914" s="254">
        <v>146602682.30000001</v>
      </c>
      <c r="H914" s="982"/>
      <c r="I914" s="948" t="str">
        <f>MID(O914,1,6)</f>
        <v>348001</v>
      </c>
      <c r="J914" s="237">
        <v>150001</v>
      </c>
      <c r="K914" s="238" t="s">
        <v>3524</v>
      </c>
      <c r="L914" s="982"/>
      <c r="M914" s="255">
        <v>43613</v>
      </c>
      <c r="N914" s="255">
        <v>44468</v>
      </c>
      <c r="O914" s="951">
        <v>348001</v>
      </c>
      <c r="P914" s="240">
        <f>R914*12</f>
        <v>7661722.5600000005</v>
      </c>
      <c r="Q914" s="250">
        <f t="shared" si="56"/>
        <v>28</v>
      </c>
      <c r="R914" s="251">
        <v>638476.88</v>
      </c>
      <c r="S914" s="265" t="s">
        <v>2735</v>
      </c>
      <c r="T914" s="613"/>
    </row>
    <row r="915" spans="1:20" s="821" customFormat="1" ht="30" hidden="1" x14ac:dyDescent="0.25">
      <c r="A915" s="977"/>
      <c r="B915" s="732">
        <v>304</v>
      </c>
      <c r="C915" s="25" t="str">
        <f t="shared" si="54"/>
        <v>SAD-568-2019</v>
      </c>
      <c r="D915" s="380" t="s">
        <v>2622</v>
      </c>
      <c r="E915" s="200" t="s">
        <v>2655</v>
      </c>
      <c r="F915" s="203" t="s">
        <v>2736</v>
      </c>
      <c r="G915" s="208">
        <v>200000</v>
      </c>
      <c r="H915" s="978"/>
      <c r="I915" s="979"/>
      <c r="J915" s="979"/>
      <c r="K915" s="978"/>
      <c r="L915" s="978"/>
      <c r="M915" s="381">
        <v>43647</v>
      </c>
      <c r="N915" s="210" t="s">
        <v>2760</v>
      </c>
      <c r="O915" s="980"/>
      <c r="P915" s="981"/>
      <c r="Q915" s="31" t="e">
        <f t="shared" si="56"/>
        <v>#VALUE!</v>
      </c>
      <c r="R915" s="32" t="e">
        <f t="shared" si="59"/>
        <v>#VALUE!</v>
      </c>
      <c r="S915" s="203" t="s">
        <v>2737</v>
      </c>
      <c r="T915" s="977"/>
    </row>
    <row r="916" spans="1:20" s="623" customFormat="1" ht="47.25" hidden="1" x14ac:dyDescent="0.25">
      <c r="A916" s="709"/>
      <c r="B916" s="552">
        <v>305</v>
      </c>
      <c r="C916" s="301" t="str">
        <f t="shared" si="54"/>
        <v>SAD-569-2019</v>
      </c>
      <c r="D916" s="302" t="s">
        <v>2623</v>
      </c>
      <c r="E916" s="310" t="s">
        <v>323</v>
      </c>
      <c r="F916" s="551" t="s">
        <v>2738</v>
      </c>
      <c r="G916" s="317">
        <v>3000000</v>
      </c>
      <c r="H916" s="990"/>
      <c r="I916" s="991" t="str">
        <f>MID(O916,1,6)</f>
        <v>254001</v>
      </c>
      <c r="J916" s="991">
        <v>110001</v>
      </c>
      <c r="K916" s="990" t="s">
        <v>3525</v>
      </c>
      <c r="L916" s="288" t="s">
        <v>2842</v>
      </c>
      <c r="M916" s="318">
        <v>43649</v>
      </c>
      <c r="N916" s="318">
        <v>44012</v>
      </c>
      <c r="O916" s="989" t="s">
        <v>2559</v>
      </c>
      <c r="P916" s="274">
        <f>R916*12</f>
        <v>3272727.2727272725</v>
      </c>
      <c r="Q916" s="307">
        <f t="shared" si="56"/>
        <v>11</v>
      </c>
      <c r="R916" s="278">
        <f t="shared" si="59"/>
        <v>272727.27272727271</v>
      </c>
      <c r="S916" s="319" t="s">
        <v>2739</v>
      </c>
      <c r="T916" s="613"/>
    </row>
    <row r="917" spans="1:20" s="623" customFormat="1" ht="31.5" hidden="1" x14ac:dyDescent="0.25">
      <c r="A917" s="709"/>
      <c r="B917" s="539">
        <v>306</v>
      </c>
      <c r="C917" s="540" t="str">
        <f t="shared" si="54"/>
        <v>OEP-188-2019</v>
      </c>
      <c r="D917" s="541" t="s">
        <v>2624</v>
      </c>
      <c r="E917" s="542" t="s">
        <v>288</v>
      </c>
      <c r="F917" s="219" t="s">
        <v>2740</v>
      </c>
      <c r="G917" s="543">
        <v>5000000</v>
      </c>
      <c r="H917" s="994"/>
      <c r="I917" s="925" t="str">
        <f>MID(O917,1,6)</f>
        <v>361001</v>
      </c>
      <c r="J917" s="266">
        <v>110001</v>
      </c>
      <c r="K917" s="267" t="s">
        <v>3525</v>
      </c>
      <c r="L917" s="267" t="s">
        <v>2841</v>
      </c>
      <c r="M917" s="544">
        <v>43609</v>
      </c>
      <c r="N917" s="545">
        <v>43830</v>
      </c>
      <c r="O917" s="537" t="s">
        <v>2543</v>
      </c>
      <c r="P917" s="995"/>
      <c r="Q917" s="546">
        <f t="shared" si="56"/>
        <v>7</v>
      </c>
      <c r="R917" s="538">
        <f t="shared" si="59"/>
        <v>714285.71428571432</v>
      </c>
      <c r="S917" s="547" t="s">
        <v>2741</v>
      </c>
      <c r="T917" s="613"/>
    </row>
    <row r="918" spans="1:20" s="988" customFormat="1" ht="105" hidden="1" x14ac:dyDescent="0.25">
      <c r="A918" s="987"/>
      <c r="B918" s="737">
        <v>307</v>
      </c>
      <c r="C918" s="1" t="str">
        <f t="shared" si="54"/>
        <v>SDH-535-2019</v>
      </c>
      <c r="D918" s="548" t="s">
        <v>2625</v>
      </c>
      <c r="E918" s="549" t="s">
        <v>146</v>
      </c>
      <c r="F918" s="549" t="s">
        <v>2742</v>
      </c>
      <c r="G918" s="589">
        <v>17977645.199999999</v>
      </c>
      <c r="H918" s="582"/>
      <c r="I918" s="628">
        <v>441005</v>
      </c>
      <c r="J918" s="628">
        <v>110001</v>
      </c>
      <c r="K918" s="58" t="s">
        <v>3525</v>
      </c>
      <c r="L918" s="593" t="s">
        <v>2848</v>
      </c>
      <c r="M918" s="550">
        <v>43649</v>
      </c>
      <c r="N918" s="590" t="s">
        <v>2761</v>
      </c>
      <c r="O918" s="592" t="s">
        <v>2879</v>
      </c>
      <c r="P918" s="622">
        <v>18000000</v>
      </c>
      <c r="Q918" s="13" t="e">
        <f t="shared" si="56"/>
        <v>#VALUE!</v>
      </c>
      <c r="R918" s="14" t="e">
        <f t="shared" si="59"/>
        <v>#VALUE!</v>
      </c>
      <c r="S918" s="591" t="s">
        <v>2743</v>
      </c>
      <c r="T918" s="987"/>
    </row>
    <row r="919" spans="1:20" s="988" customFormat="1" ht="75" hidden="1" x14ac:dyDescent="0.25">
      <c r="A919" s="987"/>
      <c r="B919" s="502">
        <v>308</v>
      </c>
      <c r="C919" s="406" t="str">
        <f t="shared" si="54"/>
        <v>SOP-862-2018</v>
      </c>
      <c r="D919" s="492" t="s">
        <v>2626</v>
      </c>
      <c r="E919" s="516" t="s">
        <v>2656</v>
      </c>
      <c r="F919" s="526" t="s">
        <v>2744</v>
      </c>
      <c r="G919" s="527" t="s">
        <v>2745</v>
      </c>
      <c r="H919" s="983"/>
      <c r="I919" s="984"/>
      <c r="J919" s="984"/>
      <c r="K919" s="983"/>
      <c r="L919" s="983"/>
      <c r="M919" s="528" t="s">
        <v>14</v>
      </c>
      <c r="N919" s="528" t="s">
        <v>14</v>
      </c>
      <c r="O919" s="985"/>
      <c r="P919" s="986"/>
      <c r="Q919" s="407" t="e">
        <f t="shared" si="56"/>
        <v>#VALUE!</v>
      </c>
      <c r="R919" s="408" t="e">
        <f t="shared" si="59"/>
        <v>#VALUE!</v>
      </c>
      <c r="S919" s="516" t="s">
        <v>2745</v>
      </c>
      <c r="T919" s="987"/>
    </row>
    <row r="920" spans="1:20" s="623" customFormat="1" ht="30" hidden="1" x14ac:dyDescent="0.25">
      <c r="A920" s="613"/>
      <c r="B920" s="614">
        <v>309</v>
      </c>
      <c r="C920" s="615" t="str">
        <f t="shared" si="54"/>
        <v>SSP-251-2019</v>
      </c>
      <c r="D920" s="584" t="s">
        <v>2823</v>
      </c>
      <c r="E920" s="616" t="s">
        <v>2657</v>
      </c>
      <c r="F920" s="617" t="s">
        <v>2746</v>
      </c>
      <c r="G920" s="591">
        <v>1267880</v>
      </c>
      <c r="H920" s="582"/>
      <c r="I920" s="618" t="str">
        <f t="shared" ref="I920:I925" si="60">MID(O920,1,6)</f>
        <v>358001</v>
      </c>
      <c r="J920" s="619">
        <v>150001</v>
      </c>
      <c r="K920" s="620" t="s">
        <v>3524</v>
      </c>
      <c r="L920" s="582"/>
      <c r="M920" s="590">
        <v>43570</v>
      </c>
      <c r="N920" s="590">
        <v>43830</v>
      </c>
      <c r="O920" s="621">
        <v>358001</v>
      </c>
      <c r="P920" s="622">
        <f>R920*12</f>
        <v>1901820</v>
      </c>
      <c r="Q920" s="13">
        <f t="shared" si="56"/>
        <v>8</v>
      </c>
      <c r="R920" s="14">
        <f t="shared" si="59"/>
        <v>158485</v>
      </c>
      <c r="S920" s="616" t="s">
        <v>2747</v>
      </c>
      <c r="T920" s="613"/>
    </row>
    <row r="921" spans="1:20" s="623" customFormat="1" ht="30" hidden="1" x14ac:dyDescent="0.25">
      <c r="A921" s="613"/>
      <c r="B921" s="614">
        <v>310</v>
      </c>
      <c r="C921" s="615" t="str">
        <f t="shared" si="54"/>
        <v>SSP-252-2019</v>
      </c>
      <c r="D921" s="584" t="s">
        <v>2977</v>
      </c>
      <c r="E921" s="616" t="s">
        <v>2657</v>
      </c>
      <c r="F921" s="617" t="s">
        <v>2748</v>
      </c>
      <c r="G921" s="624">
        <v>48000000</v>
      </c>
      <c r="H921" s="582"/>
      <c r="I921" s="618" t="str">
        <f t="shared" si="60"/>
        <v>358001</v>
      </c>
      <c r="J921" s="619">
        <v>150001</v>
      </c>
      <c r="K921" s="620" t="s">
        <v>3524</v>
      </c>
      <c r="L921" s="582"/>
      <c r="M921" s="590">
        <v>43570</v>
      </c>
      <c r="N921" s="590">
        <v>43830</v>
      </c>
      <c r="O921" s="621" t="s">
        <v>2863</v>
      </c>
      <c r="P921" s="622">
        <f>R921*12</f>
        <v>72000000</v>
      </c>
      <c r="Q921" s="13">
        <f t="shared" si="56"/>
        <v>8</v>
      </c>
      <c r="R921" s="14">
        <f t="shared" si="59"/>
        <v>6000000</v>
      </c>
      <c r="S921" s="616" t="s">
        <v>2749</v>
      </c>
      <c r="T921" s="613"/>
    </row>
    <row r="922" spans="1:20" s="623" customFormat="1" ht="31.5" hidden="1" x14ac:dyDescent="0.25">
      <c r="A922" s="613"/>
      <c r="B922" s="562">
        <v>311</v>
      </c>
      <c r="C922" s="301" t="str">
        <f t="shared" si="54"/>
        <v>SAD-570-2019</v>
      </c>
      <c r="D922" s="302" t="s">
        <v>2627</v>
      </c>
      <c r="E922" s="320" t="s">
        <v>2658</v>
      </c>
      <c r="F922" s="310" t="s">
        <v>2750</v>
      </c>
      <c r="G922" s="321">
        <v>2000000</v>
      </c>
      <c r="H922" s="990"/>
      <c r="I922" s="991" t="str">
        <f t="shared" si="60"/>
        <v>333001</v>
      </c>
      <c r="J922" s="991">
        <v>150001</v>
      </c>
      <c r="K922" s="990" t="s">
        <v>3524</v>
      </c>
      <c r="L922" s="288" t="s">
        <v>2838</v>
      </c>
      <c r="M922" s="306">
        <v>43617</v>
      </c>
      <c r="N922" s="306">
        <v>43861</v>
      </c>
      <c r="O922" s="989" t="s">
        <v>2769</v>
      </c>
      <c r="P922" s="274">
        <f>R922*12</f>
        <v>3000000</v>
      </c>
      <c r="Q922" s="307">
        <f t="shared" si="56"/>
        <v>7</v>
      </c>
      <c r="R922" s="278">
        <v>250000</v>
      </c>
      <c r="S922" s="322" t="s">
        <v>2751</v>
      </c>
      <c r="T922" s="613"/>
    </row>
    <row r="923" spans="1:20" s="623" customFormat="1" ht="31.5" hidden="1" x14ac:dyDescent="0.25">
      <c r="A923" s="613"/>
      <c r="B923" s="557">
        <v>312</v>
      </c>
      <c r="C923" s="301" t="str">
        <f t="shared" si="54"/>
        <v>SAD-571-2019</v>
      </c>
      <c r="D923" s="302" t="s">
        <v>2628</v>
      </c>
      <c r="E923" s="320" t="s">
        <v>1062</v>
      </c>
      <c r="F923" s="323" t="s">
        <v>2752</v>
      </c>
      <c r="G923" s="321">
        <v>1230730.6200000001</v>
      </c>
      <c r="H923" s="990"/>
      <c r="I923" s="991" t="str">
        <f t="shared" si="60"/>
        <v>315001</v>
      </c>
      <c r="J923" s="991">
        <v>150001</v>
      </c>
      <c r="K923" s="990" t="s">
        <v>3524</v>
      </c>
      <c r="L923" s="288" t="s">
        <v>2838</v>
      </c>
      <c r="M923" s="306">
        <v>43617</v>
      </c>
      <c r="N923" s="306">
        <v>44165</v>
      </c>
      <c r="O923" s="989">
        <v>315001</v>
      </c>
      <c r="P923" s="274">
        <f>R923*12</f>
        <v>815797.08</v>
      </c>
      <c r="Q923" s="307">
        <f t="shared" si="56"/>
        <v>17</v>
      </c>
      <c r="R923" s="278">
        <v>67983.09</v>
      </c>
      <c r="S923" s="320" t="s">
        <v>2753</v>
      </c>
      <c r="T923" s="613"/>
    </row>
    <row r="924" spans="1:20" s="623" customFormat="1" ht="90" hidden="1" x14ac:dyDescent="0.25">
      <c r="A924" s="613"/>
      <c r="B924" s="102">
        <v>313</v>
      </c>
      <c r="C924" s="1" t="str">
        <f t="shared" si="54"/>
        <v>TES-202-2019</v>
      </c>
      <c r="D924" s="103" t="s">
        <v>2629</v>
      </c>
      <c r="E924" s="178" t="s">
        <v>2659</v>
      </c>
      <c r="F924" s="183" t="s">
        <v>2754</v>
      </c>
      <c r="G924" s="195">
        <v>580000</v>
      </c>
      <c r="H924" s="582"/>
      <c r="I924" s="618" t="str">
        <f t="shared" si="60"/>
        <v>339005</v>
      </c>
      <c r="J924" s="66">
        <v>110001</v>
      </c>
      <c r="K924" s="58" t="s">
        <v>3525</v>
      </c>
      <c r="L924" s="582"/>
      <c r="M924" s="186">
        <v>43661</v>
      </c>
      <c r="N924" s="187">
        <v>43830</v>
      </c>
      <c r="O924" s="621" t="s">
        <v>2824</v>
      </c>
      <c r="P924" s="622"/>
      <c r="Q924" s="13">
        <f t="shared" si="56"/>
        <v>5</v>
      </c>
      <c r="R924" s="14">
        <f t="shared" si="59"/>
        <v>116000</v>
      </c>
      <c r="S924" s="185" t="s">
        <v>2755</v>
      </c>
      <c r="T924" s="613"/>
    </row>
    <row r="925" spans="1:20" s="623" customFormat="1" ht="45" hidden="1" x14ac:dyDescent="0.25">
      <c r="A925" s="613"/>
      <c r="B925" s="614">
        <v>332</v>
      </c>
      <c r="C925" s="615" t="str">
        <f t="shared" si="54"/>
        <v>OEP-189-2019</v>
      </c>
      <c r="D925" s="625" t="s">
        <v>2864</v>
      </c>
      <c r="E925" s="625" t="s">
        <v>2865</v>
      </c>
      <c r="F925" s="617" t="s">
        <v>2866</v>
      </c>
      <c r="G925" s="626">
        <v>2000000</v>
      </c>
      <c r="H925" s="582"/>
      <c r="I925" s="618" t="str">
        <f t="shared" si="60"/>
        <v>363001</v>
      </c>
      <c r="J925" s="619">
        <v>110001</v>
      </c>
      <c r="K925" s="620" t="s">
        <v>3525</v>
      </c>
      <c r="L925" s="620"/>
      <c r="M925" s="590">
        <v>43538</v>
      </c>
      <c r="N925" s="590">
        <v>43830</v>
      </c>
      <c r="O925" s="627" t="s">
        <v>2830</v>
      </c>
      <c r="P925" s="622">
        <f t="shared" ref="P925:P931" si="61">R925*12</f>
        <v>3428571.4285714291</v>
      </c>
      <c r="Q925" s="585">
        <v>7</v>
      </c>
      <c r="R925" s="588">
        <f>G925/Q925</f>
        <v>285714.28571428574</v>
      </c>
      <c r="S925" s="626">
        <v>2000000</v>
      </c>
      <c r="T925" s="613"/>
    </row>
    <row r="926" spans="1:20" s="637" customFormat="1" ht="47.25" hidden="1" x14ac:dyDescent="0.25">
      <c r="A926" s="630"/>
      <c r="B926" s="614">
        <v>337</v>
      </c>
      <c r="C926" s="615" t="str">
        <f t="shared" si="54"/>
        <v>SAD-572-2019</v>
      </c>
      <c r="D926" s="625" t="s">
        <v>2867</v>
      </c>
      <c r="E926" s="625" t="s">
        <v>2870</v>
      </c>
      <c r="F926" s="617" t="s">
        <v>2871</v>
      </c>
      <c r="G926" s="626">
        <v>10000000</v>
      </c>
      <c r="H926" s="582"/>
      <c r="I926" s="628">
        <v>261004</v>
      </c>
      <c r="J926" s="628">
        <v>150001</v>
      </c>
      <c r="K926" s="620" t="s">
        <v>3524</v>
      </c>
      <c r="L926" s="620" t="s">
        <v>2978</v>
      </c>
      <c r="M926" s="590">
        <v>43704</v>
      </c>
      <c r="N926" s="590">
        <v>43677</v>
      </c>
      <c r="O926" s="628">
        <v>261004</v>
      </c>
      <c r="P926" s="622">
        <f t="shared" si="61"/>
        <v>2571428.52</v>
      </c>
      <c r="Q926" s="585">
        <v>7</v>
      </c>
      <c r="R926" s="588">
        <v>214285.71</v>
      </c>
      <c r="S926" s="624" t="s">
        <v>463</v>
      </c>
      <c r="T926" s="630"/>
    </row>
    <row r="927" spans="1:20" s="637" customFormat="1" ht="47.25" hidden="1" x14ac:dyDescent="0.25">
      <c r="A927" s="630"/>
      <c r="B927" s="614">
        <v>337</v>
      </c>
      <c r="C927" s="615" t="str">
        <f>MID(D927,1,12)</f>
        <v>SAD-572-2019</v>
      </c>
      <c r="D927" s="625" t="s">
        <v>2867</v>
      </c>
      <c r="E927" s="625" t="s">
        <v>2870</v>
      </c>
      <c r="F927" s="617" t="s">
        <v>2871</v>
      </c>
      <c r="G927" s="626">
        <v>10000000</v>
      </c>
      <c r="H927" s="582"/>
      <c r="I927" s="628">
        <v>296001</v>
      </c>
      <c r="J927" s="628">
        <v>150001</v>
      </c>
      <c r="K927" s="620" t="s">
        <v>3524</v>
      </c>
      <c r="L927" s="620" t="s">
        <v>2978</v>
      </c>
      <c r="M927" s="590">
        <v>43704</v>
      </c>
      <c r="N927" s="590">
        <v>43677</v>
      </c>
      <c r="O927" s="628">
        <v>296001</v>
      </c>
      <c r="P927" s="622">
        <f t="shared" si="61"/>
        <v>2571428.52</v>
      </c>
      <c r="Q927" s="585">
        <v>7</v>
      </c>
      <c r="R927" s="588">
        <v>214285.71</v>
      </c>
      <c r="S927" s="624" t="s">
        <v>463</v>
      </c>
      <c r="T927" s="630"/>
    </row>
    <row r="928" spans="1:20" s="623" customFormat="1" ht="47.25" hidden="1" x14ac:dyDescent="0.25">
      <c r="A928" s="613"/>
      <c r="B928" s="614">
        <v>337</v>
      </c>
      <c r="C928" s="615" t="str">
        <f>MID(D928,1,12)</f>
        <v>SAD-572-2019</v>
      </c>
      <c r="D928" s="625" t="s">
        <v>2867</v>
      </c>
      <c r="E928" s="625" t="s">
        <v>2870</v>
      </c>
      <c r="F928" s="617" t="s">
        <v>2871</v>
      </c>
      <c r="G928" s="626">
        <v>10000000</v>
      </c>
      <c r="H928" s="582"/>
      <c r="I928" s="628">
        <v>296003</v>
      </c>
      <c r="J928" s="628">
        <v>150001</v>
      </c>
      <c r="K928" s="620" t="s">
        <v>3524</v>
      </c>
      <c r="L928" s="620" t="s">
        <v>2978</v>
      </c>
      <c r="M928" s="590">
        <v>43704</v>
      </c>
      <c r="N928" s="590">
        <v>43677</v>
      </c>
      <c r="O928" s="628">
        <v>296003</v>
      </c>
      <c r="P928" s="622">
        <f t="shared" si="61"/>
        <v>5142857.16</v>
      </c>
      <c r="Q928" s="585">
        <v>7</v>
      </c>
      <c r="R928" s="588">
        <v>428571.43</v>
      </c>
      <c r="S928" s="624" t="s">
        <v>463</v>
      </c>
      <c r="T928" s="613"/>
    </row>
    <row r="929" spans="1:20" s="821" customFormat="1" ht="47.25" hidden="1" x14ac:dyDescent="0.25">
      <c r="A929" s="977"/>
      <c r="B929" s="614">
        <v>343</v>
      </c>
      <c r="C929" s="615" t="str">
        <f t="shared" si="54"/>
        <v>SAD-573-2019</v>
      </c>
      <c r="D929" s="625" t="s">
        <v>2868</v>
      </c>
      <c r="E929" s="625" t="s">
        <v>2143</v>
      </c>
      <c r="F929" s="616" t="s">
        <v>2872</v>
      </c>
      <c r="G929" s="629">
        <v>7700000</v>
      </c>
      <c r="H929" s="582"/>
      <c r="I929" s="628">
        <v>214001</v>
      </c>
      <c r="J929" s="628">
        <v>150001</v>
      </c>
      <c r="K929" s="620" t="s">
        <v>3524</v>
      </c>
      <c r="L929" s="620" t="s">
        <v>2979</v>
      </c>
      <c r="M929" s="590">
        <v>43704</v>
      </c>
      <c r="N929" s="590">
        <v>44043</v>
      </c>
      <c r="O929" s="621">
        <v>214001</v>
      </c>
      <c r="P929" s="622">
        <f t="shared" si="61"/>
        <v>7200000</v>
      </c>
      <c r="Q929" s="91">
        <v>7</v>
      </c>
      <c r="R929" s="91">
        <f>4200000/Q929</f>
        <v>600000</v>
      </c>
      <c r="S929" s="616" t="s">
        <v>2874</v>
      </c>
      <c r="T929" s="977"/>
    </row>
    <row r="930" spans="1:20" s="821" customFormat="1" ht="47.25" hidden="1" x14ac:dyDescent="0.25">
      <c r="A930" s="977"/>
      <c r="B930" s="631">
        <v>343</v>
      </c>
      <c r="C930" s="632" t="str">
        <f>MID(D930,1,12)</f>
        <v>SAD-573-2019</v>
      </c>
      <c r="D930" s="633" t="s">
        <v>2868</v>
      </c>
      <c r="E930" s="633" t="s">
        <v>2143</v>
      </c>
      <c r="F930" s="616" t="s">
        <v>2872</v>
      </c>
      <c r="G930" s="629">
        <v>7700000</v>
      </c>
      <c r="H930" s="634"/>
      <c r="I930" s="634">
        <v>294001</v>
      </c>
      <c r="J930" s="634">
        <v>150001</v>
      </c>
      <c r="K930" s="635" t="s">
        <v>3524</v>
      </c>
      <c r="L930" s="635" t="s">
        <v>2979</v>
      </c>
      <c r="M930" s="590">
        <v>43704</v>
      </c>
      <c r="N930" s="590">
        <v>44043</v>
      </c>
      <c r="O930" s="621">
        <v>214001</v>
      </c>
      <c r="P930" s="622">
        <f t="shared" si="61"/>
        <v>857142.85714285728</v>
      </c>
      <c r="Q930" s="636">
        <v>7</v>
      </c>
      <c r="R930" s="636">
        <f>500000/Q930</f>
        <v>71428.571428571435</v>
      </c>
      <c r="S930" s="616" t="s">
        <v>2874</v>
      </c>
      <c r="T930" s="977"/>
    </row>
    <row r="931" spans="1:20" s="821" customFormat="1" ht="47.25" hidden="1" x14ac:dyDescent="0.25">
      <c r="A931" s="977"/>
      <c r="B931" s="631">
        <v>344</v>
      </c>
      <c r="C931" s="632" t="str">
        <f t="shared" ref="C931:C965" si="62">MID(D931,1,12)</f>
        <v>SAD-574-2019</v>
      </c>
      <c r="D931" s="633" t="s">
        <v>2869</v>
      </c>
      <c r="E931" s="633" t="s">
        <v>2655</v>
      </c>
      <c r="F931" s="616" t="s">
        <v>2873</v>
      </c>
      <c r="G931" s="629">
        <v>2800000</v>
      </c>
      <c r="H931" s="634"/>
      <c r="I931" s="634">
        <v>294001</v>
      </c>
      <c r="J931" s="634">
        <v>150001</v>
      </c>
      <c r="K931" s="635" t="s">
        <v>3524</v>
      </c>
      <c r="L931" s="635" t="s">
        <v>2980</v>
      </c>
      <c r="M931" s="590">
        <v>43704</v>
      </c>
      <c r="N931" s="590">
        <v>44012</v>
      </c>
      <c r="O931" s="621" t="s">
        <v>2559</v>
      </c>
      <c r="P931" s="622">
        <f t="shared" si="61"/>
        <v>1500000</v>
      </c>
      <c r="Q931" s="636">
        <v>6</v>
      </c>
      <c r="R931" s="636">
        <f>750000/Q931</f>
        <v>125000</v>
      </c>
      <c r="S931" s="616" t="s">
        <v>2875</v>
      </c>
      <c r="T931" s="977"/>
    </row>
    <row r="932" spans="1:20" s="821" customFormat="1" ht="31.5" hidden="1" x14ac:dyDescent="0.25">
      <c r="A932" s="977"/>
      <c r="B932" s="614">
        <v>326</v>
      </c>
      <c r="C932" s="615" t="str">
        <f t="shared" si="62"/>
        <v>SDE-026-2019</v>
      </c>
      <c r="D932" s="625" t="s">
        <v>2876</v>
      </c>
      <c r="E932" s="616" t="s">
        <v>2877</v>
      </c>
      <c r="F932" s="638" t="s">
        <v>2878</v>
      </c>
      <c r="G932" s="629">
        <v>20000000</v>
      </c>
      <c r="H932" s="582"/>
      <c r="I932" s="618" t="str">
        <f>MID(O932,1,6)</f>
        <v>435001</v>
      </c>
      <c r="J932" s="619">
        <v>110001</v>
      </c>
      <c r="K932" s="620" t="s">
        <v>3525</v>
      </c>
      <c r="L932" s="635" t="s">
        <v>2982</v>
      </c>
      <c r="M932" s="639">
        <v>43703</v>
      </c>
      <c r="N932" s="590">
        <v>44468</v>
      </c>
      <c r="O932" s="621" t="s">
        <v>2981</v>
      </c>
      <c r="P932" s="622">
        <v>10000000</v>
      </c>
      <c r="Q932" s="91"/>
      <c r="R932" s="91">
        <v>0</v>
      </c>
      <c r="S932" s="626">
        <v>20000000</v>
      </c>
      <c r="T932" s="977"/>
    </row>
    <row r="933" spans="1:20" s="821" customFormat="1" ht="45" hidden="1" x14ac:dyDescent="0.25">
      <c r="A933" s="977"/>
      <c r="B933" s="491">
        <v>315</v>
      </c>
      <c r="C933" s="406" t="str">
        <f t="shared" si="62"/>
        <v>SOP-905-2019</v>
      </c>
      <c r="D933" s="594" t="s">
        <v>2880</v>
      </c>
      <c r="E933" s="522" t="s">
        <v>2898</v>
      </c>
      <c r="F933" s="498" t="s">
        <v>2899</v>
      </c>
      <c r="G933" s="517">
        <v>3983028.55</v>
      </c>
      <c r="H933" s="983"/>
      <c r="I933" s="984"/>
      <c r="J933" s="984"/>
      <c r="K933" s="983"/>
      <c r="L933" s="983"/>
      <c r="M933" s="512">
        <v>43710</v>
      </c>
      <c r="N933" s="512">
        <v>43861</v>
      </c>
      <c r="O933" s="985"/>
      <c r="P933" s="986"/>
      <c r="Q933" s="595"/>
      <c r="R933" s="595"/>
      <c r="S933" s="996"/>
      <c r="T933" s="977"/>
    </row>
    <row r="934" spans="1:20" s="821" customFormat="1" ht="60" hidden="1" x14ac:dyDescent="0.25">
      <c r="A934" s="977"/>
      <c r="B934" s="502">
        <v>316</v>
      </c>
      <c r="C934" s="406" t="str">
        <f t="shared" si="62"/>
        <v>SOP-906-2019</v>
      </c>
      <c r="D934" s="594" t="s">
        <v>2881</v>
      </c>
      <c r="E934" s="516" t="s">
        <v>2900</v>
      </c>
      <c r="F934" s="498" t="s">
        <v>2901</v>
      </c>
      <c r="G934" s="522">
        <v>15519432.619999999</v>
      </c>
      <c r="H934" s="983"/>
      <c r="I934" s="984"/>
      <c r="J934" s="984"/>
      <c r="K934" s="983"/>
      <c r="L934" s="983"/>
      <c r="M934" s="512">
        <v>43710</v>
      </c>
      <c r="N934" s="512">
        <v>43889</v>
      </c>
      <c r="O934" s="985"/>
      <c r="P934" s="986"/>
      <c r="Q934" s="595"/>
      <c r="R934" s="595"/>
      <c r="S934" s="996"/>
      <c r="T934" s="977"/>
    </row>
    <row r="935" spans="1:20" s="821" customFormat="1" ht="45.75" hidden="1" thickBot="1" x14ac:dyDescent="0.3">
      <c r="A935" s="977"/>
      <c r="B935" s="491">
        <v>317</v>
      </c>
      <c r="C935" s="406" t="str">
        <f t="shared" si="62"/>
        <v>SOP-907-2019</v>
      </c>
      <c r="D935" s="596" t="s">
        <v>2882</v>
      </c>
      <c r="E935" s="520" t="s">
        <v>68</v>
      </c>
      <c r="F935" s="516" t="s">
        <v>2902</v>
      </c>
      <c r="G935" s="517">
        <v>3950031.22</v>
      </c>
      <c r="H935" s="983"/>
      <c r="I935" s="984"/>
      <c r="J935" s="984"/>
      <c r="K935" s="983"/>
      <c r="L935" s="983"/>
      <c r="M935" s="496">
        <v>43710</v>
      </c>
      <c r="N935" s="512">
        <v>43861</v>
      </c>
      <c r="O935" s="985"/>
      <c r="P935" s="986"/>
      <c r="Q935" s="595"/>
      <c r="R935" s="595"/>
      <c r="S935" s="996"/>
      <c r="T935" s="977"/>
    </row>
    <row r="936" spans="1:20" s="821" customFormat="1" ht="30" hidden="1" x14ac:dyDescent="0.25">
      <c r="A936" s="977"/>
      <c r="B936" s="502">
        <v>318</v>
      </c>
      <c r="C936" s="406" t="str">
        <f t="shared" si="62"/>
        <v>SOP-908-2019</v>
      </c>
      <c r="D936" s="597" t="s">
        <v>2883</v>
      </c>
      <c r="E936" s="516" t="s">
        <v>2903</v>
      </c>
      <c r="F936" s="498" t="s">
        <v>2904</v>
      </c>
      <c r="G936" s="522">
        <v>18971942.98</v>
      </c>
      <c r="H936" s="983"/>
      <c r="I936" s="984"/>
      <c r="J936" s="984"/>
      <c r="K936" s="983"/>
      <c r="L936" s="983"/>
      <c r="M936" s="496">
        <v>43710</v>
      </c>
      <c r="N936" s="496">
        <v>43555</v>
      </c>
      <c r="O936" s="985"/>
      <c r="P936" s="986"/>
      <c r="Q936" s="595"/>
      <c r="R936" s="595"/>
      <c r="S936" s="996"/>
      <c r="T936" s="977"/>
    </row>
    <row r="937" spans="1:20" s="821" customFormat="1" ht="45" hidden="1" x14ac:dyDescent="0.25">
      <c r="A937" s="977"/>
      <c r="B937" s="491">
        <v>319</v>
      </c>
      <c r="C937" s="406" t="str">
        <f t="shared" si="62"/>
        <v>SOP-909-2019</v>
      </c>
      <c r="D937" s="597" t="s">
        <v>2884</v>
      </c>
      <c r="E937" s="516" t="s">
        <v>2905</v>
      </c>
      <c r="F937" s="498" t="s">
        <v>2906</v>
      </c>
      <c r="G937" s="522" t="s">
        <v>2930</v>
      </c>
      <c r="H937" s="983"/>
      <c r="I937" s="984"/>
      <c r="J937" s="984"/>
      <c r="K937" s="983"/>
      <c r="L937" s="983"/>
      <c r="M937" s="496">
        <v>43710</v>
      </c>
      <c r="N937" s="496">
        <v>43511</v>
      </c>
      <c r="O937" s="985"/>
      <c r="P937" s="986"/>
      <c r="Q937" s="595"/>
      <c r="R937" s="595"/>
      <c r="S937" s="996"/>
      <c r="T937" s="977"/>
    </row>
    <row r="938" spans="1:20" s="821" customFormat="1" ht="30" hidden="1" x14ac:dyDescent="0.25">
      <c r="A938" s="977"/>
      <c r="B938" s="502">
        <v>320</v>
      </c>
      <c r="C938" s="406" t="str">
        <f t="shared" si="62"/>
        <v>SOP-910-2019</v>
      </c>
      <c r="D938" s="597" t="s">
        <v>2885</v>
      </c>
      <c r="E938" s="522" t="s">
        <v>2907</v>
      </c>
      <c r="F938" s="516" t="s">
        <v>2908</v>
      </c>
      <c r="G938" s="517">
        <v>8828627.7300000004</v>
      </c>
      <c r="H938" s="983"/>
      <c r="I938" s="984"/>
      <c r="J938" s="984"/>
      <c r="K938" s="983"/>
      <c r="L938" s="983"/>
      <c r="M938" s="496">
        <v>43710</v>
      </c>
      <c r="N938" s="496">
        <v>43511</v>
      </c>
      <c r="O938" s="985"/>
      <c r="P938" s="986"/>
      <c r="Q938" s="595"/>
      <c r="R938" s="595"/>
      <c r="S938" s="996"/>
      <c r="T938" s="977"/>
    </row>
    <row r="939" spans="1:20" s="821" customFormat="1" ht="30" hidden="1" x14ac:dyDescent="0.25">
      <c r="A939" s="977"/>
      <c r="B939" s="491">
        <v>321</v>
      </c>
      <c r="C939" s="406" t="str">
        <f t="shared" si="62"/>
        <v>SOP-911-2019</v>
      </c>
      <c r="D939" s="597" t="s">
        <v>2886</v>
      </c>
      <c r="E939" s="516" t="s">
        <v>2909</v>
      </c>
      <c r="F939" s="516" t="s">
        <v>2910</v>
      </c>
      <c r="G939" s="517">
        <v>5109776.96</v>
      </c>
      <c r="H939" s="983"/>
      <c r="I939" s="984"/>
      <c r="J939" s="984"/>
      <c r="K939" s="983"/>
      <c r="L939" s="983"/>
      <c r="M939" s="496">
        <v>43710</v>
      </c>
      <c r="N939" s="496">
        <v>43511</v>
      </c>
      <c r="O939" s="985"/>
      <c r="P939" s="986"/>
      <c r="Q939" s="595"/>
      <c r="R939" s="595"/>
      <c r="S939" s="996"/>
      <c r="T939" s="977"/>
    </row>
    <row r="940" spans="1:20" s="821" customFormat="1" ht="30" hidden="1" x14ac:dyDescent="0.25">
      <c r="A940" s="977"/>
      <c r="B940" s="491">
        <v>322</v>
      </c>
      <c r="C940" s="406" t="str">
        <f t="shared" si="62"/>
        <v>SOP-912-2019</v>
      </c>
      <c r="D940" s="597" t="s">
        <v>2887</v>
      </c>
      <c r="E940" s="516" t="s">
        <v>2911</v>
      </c>
      <c r="F940" s="516" t="s">
        <v>2912</v>
      </c>
      <c r="G940" s="517">
        <v>6377999.79</v>
      </c>
      <c r="H940" s="983"/>
      <c r="I940" s="984"/>
      <c r="J940" s="984"/>
      <c r="K940" s="983"/>
      <c r="L940" s="983"/>
      <c r="M940" s="496">
        <v>43710</v>
      </c>
      <c r="N940" s="496">
        <v>43511</v>
      </c>
      <c r="O940" s="985"/>
      <c r="P940" s="986"/>
      <c r="Q940" s="595"/>
      <c r="R940" s="595"/>
      <c r="S940" s="996"/>
      <c r="T940" s="977"/>
    </row>
    <row r="941" spans="1:20" s="821" customFormat="1" ht="45" hidden="1" x14ac:dyDescent="0.25">
      <c r="A941" s="977"/>
      <c r="B941" s="502">
        <v>323</v>
      </c>
      <c r="C941" s="406" t="str">
        <f t="shared" si="62"/>
        <v>SOP-913-2019</v>
      </c>
      <c r="D941" s="597" t="s">
        <v>2888</v>
      </c>
      <c r="E941" s="597" t="s">
        <v>567</v>
      </c>
      <c r="F941" s="516" t="s">
        <v>2913</v>
      </c>
      <c r="G941" s="500">
        <v>2667376.0499999998</v>
      </c>
      <c r="H941" s="983"/>
      <c r="I941" s="984"/>
      <c r="J941" s="984"/>
      <c r="K941" s="983"/>
      <c r="L941" s="983"/>
      <c r="M941" s="598">
        <v>43717</v>
      </c>
      <c r="N941" s="496">
        <v>43866</v>
      </c>
      <c r="O941" s="985"/>
      <c r="P941" s="986"/>
      <c r="Q941" s="595"/>
      <c r="R941" s="595"/>
      <c r="S941" s="996"/>
      <c r="T941" s="977"/>
    </row>
    <row r="942" spans="1:20" s="821" customFormat="1" ht="45" hidden="1" x14ac:dyDescent="0.25">
      <c r="A942" s="977"/>
      <c r="B942" s="491">
        <v>324</v>
      </c>
      <c r="C942" s="406" t="str">
        <f t="shared" si="62"/>
        <v>SOP-914-2019</v>
      </c>
      <c r="D942" s="597" t="s">
        <v>2889</v>
      </c>
      <c r="E942" s="597" t="s">
        <v>700</v>
      </c>
      <c r="F942" s="498" t="s">
        <v>2914</v>
      </c>
      <c r="G942" s="599">
        <v>2810001.21</v>
      </c>
      <c r="H942" s="983"/>
      <c r="I942" s="984"/>
      <c r="J942" s="984"/>
      <c r="K942" s="983"/>
      <c r="L942" s="983"/>
      <c r="M942" s="598">
        <v>43717</v>
      </c>
      <c r="N942" s="496">
        <v>43866</v>
      </c>
      <c r="O942" s="985"/>
      <c r="P942" s="986"/>
      <c r="Q942" s="595"/>
      <c r="R942" s="595"/>
      <c r="S942" s="996"/>
      <c r="T942" s="977"/>
    </row>
    <row r="943" spans="1:20" s="821" customFormat="1" ht="30" hidden="1" x14ac:dyDescent="0.25">
      <c r="A943" s="977"/>
      <c r="B943" s="491">
        <v>349</v>
      </c>
      <c r="C943" s="406" t="str">
        <f t="shared" si="62"/>
        <v>SOP-915-2019</v>
      </c>
      <c r="D943" s="600" t="s">
        <v>2890</v>
      </c>
      <c r="E943" s="516" t="s">
        <v>2915</v>
      </c>
      <c r="F943" s="516" t="s">
        <v>2916</v>
      </c>
      <c r="G943" s="517">
        <v>6434958.4000000004</v>
      </c>
      <c r="H943" s="983"/>
      <c r="I943" s="984"/>
      <c r="J943" s="984"/>
      <c r="K943" s="983"/>
      <c r="L943" s="983"/>
      <c r="M943" s="496">
        <v>43773</v>
      </c>
      <c r="N943" s="496">
        <v>43861</v>
      </c>
      <c r="O943" s="985"/>
      <c r="P943" s="986"/>
      <c r="Q943" s="595"/>
      <c r="R943" s="595"/>
      <c r="S943" s="996"/>
      <c r="T943" s="977"/>
    </row>
    <row r="944" spans="1:20" s="821" customFormat="1" ht="75" hidden="1" x14ac:dyDescent="0.25">
      <c r="A944" s="977"/>
      <c r="B944" s="502">
        <v>350</v>
      </c>
      <c r="C944" s="406" t="str">
        <f t="shared" si="62"/>
        <v>SOP-916-2019</v>
      </c>
      <c r="D944" s="600" t="s">
        <v>2891</v>
      </c>
      <c r="E944" s="516" t="s">
        <v>2917</v>
      </c>
      <c r="F944" s="516" t="s">
        <v>2918</v>
      </c>
      <c r="G944" s="517">
        <v>2996091.58</v>
      </c>
      <c r="H944" s="983"/>
      <c r="I944" s="984"/>
      <c r="J944" s="984"/>
      <c r="K944" s="983"/>
      <c r="L944" s="983"/>
      <c r="M944" s="496">
        <v>43780</v>
      </c>
      <c r="N944" s="496">
        <v>43839</v>
      </c>
      <c r="O944" s="985"/>
      <c r="P944" s="986"/>
      <c r="Q944" s="595"/>
      <c r="R944" s="595"/>
      <c r="S944" s="996"/>
      <c r="T944" s="977"/>
    </row>
    <row r="945" spans="1:20" s="821" customFormat="1" ht="30" hidden="1" x14ac:dyDescent="0.25">
      <c r="A945" s="977"/>
      <c r="B945" s="491">
        <v>351</v>
      </c>
      <c r="C945" s="406" t="str">
        <f t="shared" si="62"/>
        <v>SOP-917-2019</v>
      </c>
      <c r="D945" s="600" t="s">
        <v>2892</v>
      </c>
      <c r="E945" s="516" t="s">
        <v>2919</v>
      </c>
      <c r="F945" s="516" t="s">
        <v>2920</v>
      </c>
      <c r="G945" s="517">
        <v>894989.81</v>
      </c>
      <c r="H945" s="983"/>
      <c r="I945" s="984"/>
      <c r="J945" s="984"/>
      <c r="K945" s="983"/>
      <c r="L945" s="983"/>
      <c r="M945" s="496">
        <v>43780</v>
      </c>
      <c r="N945" s="496">
        <v>43839</v>
      </c>
      <c r="O945" s="985"/>
      <c r="P945" s="986"/>
      <c r="Q945" s="595"/>
      <c r="R945" s="595"/>
      <c r="S945" s="996"/>
      <c r="T945" s="977"/>
    </row>
    <row r="946" spans="1:20" s="821" customFormat="1" ht="30" hidden="1" x14ac:dyDescent="0.25">
      <c r="A946" s="977"/>
      <c r="B946" s="502">
        <v>352</v>
      </c>
      <c r="C946" s="406" t="str">
        <f t="shared" si="62"/>
        <v>SOP-918-2019</v>
      </c>
      <c r="D946" s="600" t="s">
        <v>2893</v>
      </c>
      <c r="E946" s="516" t="s">
        <v>2921</v>
      </c>
      <c r="F946" s="516" t="s">
        <v>2922</v>
      </c>
      <c r="G946" s="517">
        <v>592589.86</v>
      </c>
      <c r="H946" s="983"/>
      <c r="I946" s="984"/>
      <c r="J946" s="984"/>
      <c r="K946" s="983"/>
      <c r="L946" s="983"/>
      <c r="M946" s="496">
        <v>43780</v>
      </c>
      <c r="N946" s="496">
        <v>43799</v>
      </c>
      <c r="O946" s="985"/>
      <c r="P946" s="986"/>
      <c r="Q946" s="595"/>
      <c r="R946" s="595"/>
      <c r="S946" s="996"/>
      <c r="T946" s="977"/>
    </row>
    <row r="947" spans="1:20" s="623" customFormat="1" ht="45" hidden="1" x14ac:dyDescent="0.25">
      <c r="A947" s="613"/>
      <c r="B947" s="491">
        <v>353</v>
      </c>
      <c r="C947" s="406" t="str">
        <f t="shared" si="62"/>
        <v>SOP-919-2019</v>
      </c>
      <c r="D947" s="600" t="s">
        <v>2894</v>
      </c>
      <c r="E947" s="516" t="s">
        <v>2923</v>
      </c>
      <c r="F947" s="516" t="s">
        <v>2924</v>
      </c>
      <c r="G947" s="601" t="s">
        <v>2931</v>
      </c>
      <c r="H947" s="983"/>
      <c r="I947" s="984"/>
      <c r="J947" s="984"/>
      <c r="K947" s="983"/>
      <c r="L947" s="983"/>
      <c r="M947" s="496">
        <v>43780</v>
      </c>
      <c r="N947" s="496">
        <v>43870</v>
      </c>
      <c r="O947" s="985"/>
      <c r="P947" s="986"/>
      <c r="Q947" s="595"/>
      <c r="R947" s="595"/>
      <c r="S947" s="996"/>
      <c r="T947" s="613"/>
    </row>
    <row r="948" spans="1:20" s="623" customFormat="1" ht="30" hidden="1" x14ac:dyDescent="0.25">
      <c r="A948" s="613"/>
      <c r="B948" s="502">
        <v>354</v>
      </c>
      <c r="C948" s="406" t="str">
        <f t="shared" si="62"/>
        <v>SOP-920-2019</v>
      </c>
      <c r="D948" s="600" t="s">
        <v>2895</v>
      </c>
      <c r="E948" s="516" t="s">
        <v>2925</v>
      </c>
      <c r="F948" s="516" t="s">
        <v>2926</v>
      </c>
      <c r="G948" s="517">
        <v>2540440.09</v>
      </c>
      <c r="H948" s="983"/>
      <c r="I948" s="984"/>
      <c r="J948" s="984"/>
      <c r="K948" s="983"/>
      <c r="L948" s="983"/>
      <c r="M948" s="496">
        <v>43780</v>
      </c>
      <c r="N948" s="496">
        <v>43870</v>
      </c>
      <c r="O948" s="985"/>
      <c r="P948" s="986"/>
      <c r="Q948" s="595"/>
      <c r="R948" s="595"/>
      <c r="S948" s="996"/>
      <c r="T948" s="613"/>
    </row>
    <row r="949" spans="1:20" s="623" customFormat="1" ht="75" hidden="1" x14ac:dyDescent="0.25">
      <c r="A949" s="613"/>
      <c r="B949" s="491">
        <v>355</v>
      </c>
      <c r="C949" s="406" t="str">
        <f t="shared" si="62"/>
        <v>SOP-921-2019</v>
      </c>
      <c r="D949" s="600" t="s">
        <v>2896</v>
      </c>
      <c r="E949" s="516" t="s">
        <v>2927</v>
      </c>
      <c r="F949" s="516" t="s">
        <v>2928</v>
      </c>
      <c r="G949" s="517">
        <v>2238981.63</v>
      </c>
      <c r="H949" s="983"/>
      <c r="I949" s="984"/>
      <c r="J949" s="984"/>
      <c r="K949" s="983"/>
      <c r="L949" s="983"/>
      <c r="M949" s="496">
        <v>43780</v>
      </c>
      <c r="N949" s="496">
        <v>43870</v>
      </c>
      <c r="O949" s="985"/>
      <c r="P949" s="986"/>
      <c r="Q949" s="595"/>
      <c r="R949" s="595"/>
      <c r="S949" s="996"/>
      <c r="T949" s="613"/>
    </row>
    <row r="950" spans="1:20" s="623" customFormat="1" ht="30" hidden="1" x14ac:dyDescent="0.25">
      <c r="A950" s="613"/>
      <c r="B950" s="491">
        <v>356</v>
      </c>
      <c r="C950" s="406" t="str">
        <f t="shared" si="62"/>
        <v>SOP-922-2019</v>
      </c>
      <c r="D950" s="600" t="s">
        <v>2897</v>
      </c>
      <c r="E950" s="516" t="s">
        <v>688</v>
      </c>
      <c r="F950" s="602" t="s">
        <v>2929</v>
      </c>
      <c r="G950" s="514" t="s">
        <v>2932</v>
      </c>
      <c r="H950" s="983"/>
      <c r="I950" s="984"/>
      <c r="J950" s="984"/>
      <c r="K950" s="983"/>
      <c r="L950" s="983"/>
      <c r="M950" s="496">
        <v>43780</v>
      </c>
      <c r="N950" s="496">
        <v>43839</v>
      </c>
      <c r="O950" s="985"/>
      <c r="P950" s="986"/>
      <c r="Q950" s="595"/>
      <c r="R950" s="595"/>
      <c r="S950" s="996"/>
      <c r="T950" s="613"/>
    </row>
    <row r="951" spans="1:20" s="623" customFormat="1" hidden="1" x14ac:dyDescent="0.25">
      <c r="A951" s="613"/>
      <c r="B951" s="614">
        <v>299</v>
      </c>
      <c r="C951" s="615" t="str">
        <f t="shared" si="62"/>
        <v>SPP-329-2019</v>
      </c>
      <c r="D951" s="625" t="s">
        <v>2933</v>
      </c>
      <c r="E951" s="585" t="s">
        <v>2652</v>
      </c>
      <c r="F951" s="585" t="s">
        <v>2726</v>
      </c>
      <c r="G951" s="640">
        <v>2234020.7999999998</v>
      </c>
      <c r="H951" s="582"/>
      <c r="I951" s="618" t="str">
        <f>MID(O951,1,6)</f>
        <v>294001</v>
      </c>
      <c r="J951" s="619">
        <v>250279</v>
      </c>
      <c r="K951" s="620" t="s">
        <v>3526</v>
      </c>
      <c r="L951" s="582"/>
      <c r="M951" s="587">
        <v>43649</v>
      </c>
      <c r="N951" s="587" t="s">
        <v>1342</v>
      </c>
      <c r="O951" s="621" t="s">
        <v>2983</v>
      </c>
      <c r="P951" s="622">
        <v>0</v>
      </c>
      <c r="Q951" s="91"/>
      <c r="R951" s="91"/>
      <c r="S951" s="641" t="s">
        <v>2727</v>
      </c>
      <c r="T951" s="613"/>
    </row>
    <row r="952" spans="1:20" s="612" customFormat="1" ht="45" hidden="1" x14ac:dyDescent="0.25">
      <c r="A952" s="603"/>
      <c r="B952" s="691">
        <v>335</v>
      </c>
      <c r="C952" s="615" t="str">
        <f>MID(D952,1,12)</f>
        <v>SPP-330-2019</v>
      </c>
      <c r="D952" s="625" t="s">
        <v>2934</v>
      </c>
      <c r="E952" s="616" t="s">
        <v>1071</v>
      </c>
      <c r="F952" s="616" t="s">
        <v>2941</v>
      </c>
      <c r="G952" s="629">
        <v>12500000</v>
      </c>
      <c r="H952" s="582"/>
      <c r="I952" s="618" t="str">
        <f>MID(O952,1,6)</f>
        <v>315001</v>
      </c>
      <c r="J952" s="619">
        <v>150001</v>
      </c>
      <c r="K952" s="620" t="s">
        <v>3524</v>
      </c>
      <c r="L952" s="642" t="s">
        <v>2987</v>
      </c>
      <c r="M952" s="587">
        <v>43689</v>
      </c>
      <c r="N952" s="590" t="s">
        <v>2957</v>
      </c>
      <c r="O952" s="621" t="s">
        <v>2984</v>
      </c>
      <c r="P952" s="622">
        <v>4321440</v>
      </c>
      <c r="Q952" s="91"/>
      <c r="R952" s="91"/>
      <c r="S952" s="616" t="s">
        <v>2950</v>
      </c>
      <c r="T952" s="603"/>
    </row>
    <row r="953" spans="1:20" s="612" customFormat="1" ht="45" hidden="1" x14ac:dyDescent="0.25">
      <c r="A953" s="603"/>
      <c r="B953" s="691">
        <v>335</v>
      </c>
      <c r="C953" s="615" t="str">
        <f>MID(D953,1,12)</f>
        <v>SPP-330-2019</v>
      </c>
      <c r="D953" s="625" t="s">
        <v>2934</v>
      </c>
      <c r="E953" s="616" t="s">
        <v>1071</v>
      </c>
      <c r="F953" s="616" t="s">
        <v>2941</v>
      </c>
      <c r="G953" s="629">
        <v>12500000</v>
      </c>
      <c r="H953" s="582"/>
      <c r="I953" s="618" t="str">
        <f>MID(O953,1,6)</f>
        <v>333001</v>
      </c>
      <c r="J953" s="619">
        <v>150001</v>
      </c>
      <c r="K953" s="620" t="s">
        <v>3524</v>
      </c>
      <c r="L953" s="642" t="s">
        <v>2987</v>
      </c>
      <c r="M953" s="587">
        <v>43689</v>
      </c>
      <c r="N953" s="590" t="s">
        <v>2957</v>
      </c>
      <c r="O953" s="621" t="s">
        <v>2985</v>
      </c>
      <c r="P953" s="622">
        <v>840000</v>
      </c>
      <c r="Q953" s="91"/>
      <c r="R953" s="91"/>
      <c r="S953" s="616" t="s">
        <v>2950</v>
      </c>
      <c r="T953" s="603"/>
    </row>
    <row r="954" spans="1:20" s="612" customFormat="1" ht="45" hidden="1" x14ac:dyDescent="0.25">
      <c r="A954" s="603"/>
      <c r="B954" s="614">
        <v>335</v>
      </c>
      <c r="C954" s="615" t="str">
        <f t="shared" si="62"/>
        <v>SPP-330-2019</v>
      </c>
      <c r="D954" s="625" t="s">
        <v>2934</v>
      </c>
      <c r="E954" s="616" t="s">
        <v>1071</v>
      </c>
      <c r="F954" s="616" t="s">
        <v>2941</v>
      </c>
      <c r="G954" s="629">
        <v>12500000</v>
      </c>
      <c r="H954" s="582"/>
      <c r="I954" s="618" t="str">
        <f>MID(O954,1,6)</f>
        <v>315001</v>
      </c>
      <c r="J954" s="391">
        <v>150001</v>
      </c>
      <c r="K954" s="620" t="s">
        <v>3524</v>
      </c>
      <c r="L954" s="642" t="s">
        <v>2987</v>
      </c>
      <c r="M954" s="587">
        <v>43689</v>
      </c>
      <c r="N954" s="590" t="s">
        <v>2957</v>
      </c>
      <c r="O954" s="621" t="s">
        <v>2986</v>
      </c>
      <c r="P954" s="622">
        <v>1038560</v>
      </c>
      <c r="Q954" s="91"/>
      <c r="R954" s="91"/>
      <c r="S954" s="616" t="s">
        <v>2950</v>
      </c>
      <c r="T954" s="603"/>
    </row>
    <row r="955" spans="1:20" s="612" customFormat="1" ht="47.25" hidden="1" x14ac:dyDescent="0.25">
      <c r="A955" s="603"/>
      <c r="B955" s="614">
        <v>345</v>
      </c>
      <c r="C955" s="615" t="str">
        <f t="shared" si="62"/>
        <v>SPP-331-2019</v>
      </c>
      <c r="D955" s="625" t="s">
        <v>2935</v>
      </c>
      <c r="E955" s="616" t="s">
        <v>1007</v>
      </c>
      <c r="F955" s="616" t="s">
        <v>2942</v>
      </c>
      <c r="G955" s="629">
        <v>88009706</v>
      </c>
      <c r="H955" s="582"/>
      <c r="I955" s="618" t="str">
        <f t="shared" ref="I955:I963" si="63">MID(O955,1,6)</f>
        <v>541002</v>
      </c>
      <c r="J955" s="391">
        <v>250279</v>
      </c>
      <c r="K955" s="620" t="s">
        <v>3526</v>
      </c>
      <c r="L955" s="642" t="s">
        <v>2989</v>
      </c>
      <c r="M955" s="590">
        <v>43753</v>
      </c>
      <c r="N955" s="590" t="s">
        <v>583</v>
      </c>
      <c r="O955" s="621" t="s">
        <v>2988</v>
      </c>
      <c r="P955" s="622">
        <v>0</v>
      </c>
      <c r="Q955" s="91"/>
      <c r="R955" s="91"/>
      <c r="S955" s="616" t="s">
        <v>2951</v>
      </c>
      <c r="T955" s="603"/>
    </row>
    <row r="956" spans="1:20" s="612" customFormat="1" ht="47.25" hidden="1" x14ac:dyDescent="0.25">
      <c r="A956" s="603"/>
      <c r="B956" s="583">
        <v>346</v>
      </c>
      <c r="C956" s="604" t="str">
        <f t="shared" si="62"/>
        <v>SPP-332-2019</v>
      </c>
      <c r="D956" s="643" t="s">
        <v>2936</v>
      </c>
      <c r="E956" s="605" t="s">
        <v>2943</v>
      </c>
      <c r="F956" s="605" t="s">
        <v>2944</v>
      </c>
      <c r="G956" s="645">
        <v>19405917.559999999</v>
      </c>
      <c r="H956" s="607"/>
      <c r="I956" s="608" t="str">
        <f t="shared" si="63"/>
        <v>541002</v>
      </c>
      <c r="J956" s="391" t="s">
        <v>3582</v>
      </c>
      <c r="K956" s="609" t="s">
        <v>3526</v>
      </c>
      <c r="L956" s="642" t="s">
        <v>2989</v>
      </c>
      <c r="M956" s="564">
        <v>43753</v>
      </c>
      <c r="N956" s="564" t="s">
        <v>583</v>
      </c>
      <c r="O956" s="610">
        <v>541002</v>
      </c>
      <c r="P956" s="611">
        <v>0</v>
      </c>
      <c r="Q956" s="644"/>
      <c r="R956" s="644"/>
      <c r="S956" s="606" t="s">
        <v>2952</v>
      </c>
      <c r="T956" s="603"/>
    </row>
    <row r="957" spans="1:20" s="612" customFormat="1" ht="47.25" hidden="1" x14ac:dyDescent="0.25">
      <c r="A957" s="603"/>
      <c r="B957" s="583">
        <v>347</v>
      </c>
      <c r="C957" s="604" t="str">
        <f t="shared" si="62"/>
        <v>SPP-333-2019</v>
      </c>
      <c r="D957" s="643" t="s">
        <v>2937</v>
      </c>
      <c r="E957" s="605" t="s">
        <v>2631</v>
      </c>
      <c r="F957" s="605" t="s">
        <v>2945</v>
      </c>
      <c r="G957" s="606">
        <v>1762083.2</v>
      </c>
      <c r="H957" s="607"/>
      <c r="I957" s="608" t="str">
        <f t="shared" si="63"/>
        <v>541002</v>
      </c>
      <c r="J957" s="391" t="s">
        <v>3582</v>
      </c>
      <c r="K957" s="609" t="s">
        <v>3526</v>
      </c>
      <c r="L957" s="642" t="s">
        <v>2989</v>
      </c>
      <c r="M957" s="564">
        <v>43753</v>
      </c>
      <c r="N957" s="564" t="s">
        <v>583</v>
      </c>
      <c r="O957" s="610">
        <v>541002</v>
      </c>
      <c r="P957" s="611">
        <v>0</v>
      </c>
      <c r="Q957" s="644"/>
      <c r="R957" s="644"/>
      <c r="S957" s="606" t="s">
        <v>2953</v>
      </c>
      <c r="T957" s="603"/>
    </row>
    <row r="958" spans="1:20" s="612" customFormat="1" ht="47.25" hidden="1" x14ac:dyDescent="0.25">
      <c r="A958" s="603"/>
      <c r="B958" s="583">
        <v>348</v>
      </c>
      <c r="C958" s="604" t="str">
        <f t="shared" si="62"/>
        <v>SPP-334-2019</v>
      </c>
      <c r="D958" s="643" t="s">
        <v>2938</v>
      </c>
      <c r="E958" s="605" t="s">
        <v>2946</v>
      </c>
      <c r="F958" s="605" t="s">
        <v>2947</v>
      </c>
      <c r="G958" s="646">
        <v>18343079.949999999</v>
      </c>
      <c r="H958" s="607"/>
      <c r="I958" s="608" t="str">
        <f t="shared" si="63"/>
        <v>541002</v>
      </c>
      <c r="J958" s="391" t="s">
        <v>3583</v>
      </c>
      <c r="K958" s="609" t="s">
        <v>3526</v>
      </c>
      <c r="L958" s="642" t="s">
        <v>2989</v>
      </c>
      <c r="M958" s="564">
        <v>43753</v>
      </c>
      <c r="N958" s="564" t="s">
        <v>583</v>
      </c>
      <c r="O958" s="610">
        <v>541002</v>
      </c>
      <c r="P958" s="611"/>
      <c r="Q958" s="644"/>
      <c r="R958" s="644"/>
      <c r="S958" s="647" t="s">
        <v>2954</v>
      </c>
      <c r="T958" s="603"/>
    </row>
    <row r="959" spans="1:20" s="612" customFormat="1" ht="47.25" hidden="1" x14ac:dyDescent="0.25">
      <c r="A959" s="603"/>
      <c r="B959" s="583">
        <v>360</v>
      </c>
      <c r="C959" s="604" t="str">
        <f t="shared" si="62"/>
        <v>SPP-335-2019</v>
      </c>
      <c r="D959" s="643" t="s">
        <v>2939</v>
      </c>
      <c r="E959" s="605" t="s">
        <v>362</v>
      </c>
      <c r="F959" s="605" t="s">
        <v>2948</v>
      </c>
      <c r="G959" s="646">
        <v>83647628.790000007</v>
      </c>
      <c r="H959" s="607"/>
      <c r="I959" s="608" t="str">
        <f t="shared" si="63"/>
        <v>541002</v>
      </c>
      <c r="J959" s="391" t="s">
        <v>3582</v>
      </c>
      <c r="K959" s="609" t="s">
        <v>3526</v>
      </c>
      <c r="L959" s="642" t="s">
        <v>2989</v>
      </c>
      <c r="M959" s="564">
        <v>43753</v>
      </c>
      <c r="N959" s="564" t="s">
        <v>583</v>
      </c>
      <c r="O959" s="610">
        <v>541002</v>
      </c>
      <c r="P959" s="611"/>
      <c r="Q959" s="644"/>
      <c r="R959" s="644"/>
      <c r="S959" s="9" t="s">
        <v>2955</v>
      </c>
      <c r="T959" s="603"/>
    </row>
    <row r="960" spans="1:20" s="612" customFormat="1" ht="47.25" hidden="1" x14ac:dyDescent="0.25">
      <c r="A960" s="603"/>
      <c r="B960" s="583">
        <v>362</v>
      </c>
      <c r="C960" s="604" t="str">
        <f t="shared" si="62"/>
        <v>SPP-336-2019</v>
      </c>
      <c r="D960" s="643" t="s">
        <v>2940</v>
      </c>
      <c r="E960" s="605" t="s">
        <v>1003</v>
      </c>
      <c r="F960" s="605" t="s">
        <v>2949</v>
      </c>
      <c r="G960" s="646">
        <v>3790870</v>
      </c>
      <c r="H960" s="607"/>
      <c r="I960" s="608" t="str">
        <f t="shared" si="63"/>
        <v>541002</v>
      </c>
      <c r="J960" s="391" t="s">
        <v>3584</v>
      </c>
      <c r="K960" s="609" t="s">
        <v>3526</v>
      </c>
      <c r="L960" s="642" t="s">
        <v>2989</v>
      </c>
      <c r="M960" s="564">
        <v>43753</v>
      </c>
      <c r="N960" s="564" t="s">
        <v>583</v>
      </c>
      <c r="O960" s="610">
        <v>541002</v>
      </c>
      <c r="P960" s="611"/>
      <c r="Q960" s="644"/>
      <c r="R960" s="644"/>
      <c r="S960" s="9" t="s">
        <v>2956</v>
      </c>
      <c r="T960" s="603"/>
    </row>
    <row r="961" spans="1:20" s="612" customFormat="1" ht="30" hidden="1" x14ac:dyDescent="0.25">
      <c r="A961" s="603"/>
      <c r="B961" s="583">
        <v>334</v>
      </c>
      <c r="C961" s="604" t="str">
        <f t="shared" si="62"/>
        <v>SSP-253-2019</v>
      </c>
      <c r="D961" s="643" t="s">
        <v>2958</v>
      </c>
      <c r="E961" s="605" t="s">
        <v>2961</v>
      </c>
      <c r="F961" s="9" t="s">
        <v>2962</v>
      </c>
      <c r="G961" s="648">
        <v>7100000</v>
      </c>
      <c r="H961" s="607"/>
      <c r="I961" s="608" t="str">
        <f t="shared" si="63"/>
        <v>247001</v>
      </c>
      <c r="J961" s="391">
        <v>150001</v>
      </c>
      <c r="K961" s="609" t="s">
        <v>3524</v>
      </c>
      <c r="L961" s="651"/>
      <c r="M961" s="564">
        <v>43718</v>
      </c>
      <c r="N961" s="564">
        <v>44074</v>
      </c>
      <c r="O961" s="610">
        <v>247001</v>
      </c>
      <c r="P961" s="611"/>
      <c r="Q961" s="644"/>
      <c r="R961" s="644"/>
      <c r="S961" s="606" t="s">
        <v>2965</v>
      </c>
      <c r="T961" s="603"/>
    </row>
    <row r="962" spans="1:20" s="623" customFormat="1" ht="30" hidden="1" x14ac:dyDescent="0.25">
      <c r="A962" s="613"/>
      <c r="B962" s="583">
        <v>340</v>
      </c>
      <c r="C962" s="604" t="str">
        <f t="shared" si="62"/>
        <v>SSP-254-2019</v>
      </c>
      <c r="D962" s="643" t="s">
        <v>2959</v>
      </c>
      <c r="E962" s="605" t="s">
        <v>127</v>
      </c>
      <c r="F962" s="605" t="s">
        <v>2963</v>
      </c>
      <c r="G962" s="648">
        <v>12000000</v>
      </c>
      <c r="H962" s="607"/>
      <c r="I962" s="608" t="str">
        <f t="shared" si="63"/>
        <v>246001</v>
      </c>
      <c r="J962" s="391">
        <v>150001</v>
      </c>
      <c r="K962" s="609" t="s">
        <v>3524</v>
      </c>
      <c r="L962" s="607"/>
      <c r="M962" s="564" t="s">
        <v>12</v>
      </c>
      <c r="N962" s="564" t="s">
        <v>12</v>
      </c>
      <c r="O962" s="610">
        <v>246001</v>
      </c>
      <c r="P962" s="611"/>
      <c r="Q962" s="644"/>
      <c r="R962" s="644"/>
      <c r="S962" s="606" t="s">
        <v>2966</v>
      </c>
      <c r="T962" s="613"/>
    </row>
    <row r="963" spans="1:20" s="807" customFormat="1" ht="45" hidden="1" x14ac:dyDescent="0.25">
      <c r="A963" s="974"/>
      <c r="B963" s="583">
        <v>361</v>
      </c>
      <c r="C963" s="604" t="str">
        <f t="shared" si="62"/>
        <v>SSP-255-2019</v>
      </c>
      <c r="D963" s="643" t="s">
        <v>2960</v>
      </c>
      <c r="E963" s="605" t="s">
        <v>896</v>
      </c>
      <c r="F963" s="605" t="s">
        <v>2964</v>
      </c>
      <c r="G963" s="646">
        <v>9245925.5800000001</v>
      </c>
      <c r="H963" s="607"/>
      <c r="I963" s="608" t="str">
        <f t="shared" si="63"/>
        <v>271001</v>
      </c>
      <c r="J963" s="391">
        <v>150001</v>
      </c>
      <c r="K963" s="609" t="s">
        <v>3524</v>
      </c>
      <c r="L963" s="607"/>
      <c r="M963" s="564">
        <v>43740</v>
      </c>
      <c r="N963" s="564" t="s">
        <v>2968</v>
      </c>
      <c r="O963" s="610">
        <v>271001</v>
      </c>
      <c r="P963" s="611"/>
      <c r="Q963" s="644"/>
      <c r="R963" s="644"/>
      <c r="S963" s="9" t="s">
        <v>2967</v>
      </c>
      <c r="T963" s="974"/>
    </row>
    <row r="964" spans="1:20" s="41" customFormat="1" ht="60" hidden="1" x14ac:dyDescent="0.25">
      <c r="A964" s="715"/>
      <c r="B964" s="583">
        <v>314</v>
      </c>
      <c r="C964" s="604" t="str">
        <f t="shared" si="62"/>
        <v>TES-203-2019</v>
      </c>
      <c r="D964" s="643" t="s">
        <v>2969</v>
      </c>
      <c r="E964" s="605" t="s">
        <v>139</v>
      </c>
      <c r="F964" s="9" t="s">
        <v>2972</v>
      </c>
      <c r="G964" s="649" t="s">
        <v>2974</v>
      </c>
      <c r="H964" s="607"/>
      <c r="I964" s="608" t="str">
        <f>MID(O964,1,6)</f>
        <v>339005</v>
      </c>
      <c r="J964" s="391">
        <v>110001</v>
      </c>
      <c r="K964" s="609" t="s">
        <v>3525</v>
      </c>
      <c r="L964" s="607"/>
      <c r="M964" s="564">
        <v>43689</v>
      </c>
      <c r="N964" s="650" t="s">
        <v>2976</v>
      </c>
      <c r="O964" s="610" t="s">
        <v>2990</v>
      </c>
      <c r="P964" s="611"/>
      <c r="Q964" s="644"/>
      <c r="R964" s="644"/>
      <c r="S964" s="648">
        <v>214600</v>
      </c>
      <c r="T964" s="715"/>
    </row>
    <row r="965" spans="1:20" s="807" customFormat="1" ht="60" hidden="1" x14ac:dyDescent="0.25">
      <c r="A965" s="974"/>
      <c r="B965" s="583">
        <v>357</v>
      </c>
      <c r="C965" s="604" t="str">
        <f t="shared" si="62"/>
        <v>TES-204-2019</v>
      </c>
      <c r="D965" s="643" t="s">
        <v>2970</v>
      </c>
      <c r="E965" s="605" t="s">
        <v>2971</v>
      </c>
      <c r="F965" s="605" t="s">
        <v>2973</v>
      </c>
      <c r="G965" s="9" t="s">
        <v>2975</v>
      </c>
      <c r="H965" s="607"/>
      <c r="I965" s="608" t="str">
        <f>MID(O965,1,6)</f>
        <v>341001</v>
      </c>
      <c r="J965" s="391">
        <v>110001</v>
      </c>
      <c r="K965" s="609" t="s">
        <v>3525</v>
      </c>
      <c r="L965" s="607"/>
      <c r="M965" s="564">
        <v>43752</v>
      </c>
      <c r="N965" s="564">
        <v>43830</v>
      </c>
      <c r="O965" s="610" t="s">
        <v>2991</v>
      </c>
      <c r="P965" s="611"/>
      <c r="Q965" s="644"/>
      <c r="R965" s="644"/>
      <c r="S965" s="9" t="s">
        <v>2975</v>
      </c>
      <c r="T965" s="974"/>
    </row>
    <row r="966" spans="1:20" s="807" customFormat="1" ht="30" hidden="1" x14ac:dyDescent="0.25">
      <c r="A966" s="974"/>
      <c r="B966" s="214"/>
      <c r="C966" s="694" t="s">
        <v>3558</v>
      </c>
      <c r="D966" s="695" t="s">
        <v>3560</v>
      </c>
      <c r="E966" s="694" t="s">
        <v>3559</v>
      </c>
      <c r="F966" s="605" t="s">
        <v>3573</v>
      </c>
      <c r="G966" s="707"/>
      <c r="H966" s="582"/>
      <c r="I966" s="608" t="str">
        <f>MID(O966,1,6)</f>
        <v>358007</v>
      </c>
      <c r="J966" s="391">
        <v>150001</v>
      </c>
      <c r="K966" s="609" t="s">
        <v>3524</v>
      </c>
      <c r="L966" s="697" t="s">
        <v>3574</v>
      </c>
      <c r="M966" s="696">
        <v>41645</v>
      </c>
      <c r="N966" s="696">
        <v>47123</v>
      </c>
      <c r="O966" s="621" t="s">
        <v>3114</v>
      </c>
      <c r="P966" s="738">
        <v>195000000</v>
      </c>
      <c r="Q966" s="91"/>
      <c r="R966" s="91"/>
      <c r="S966" s="997"/>
      <c r="T966" s="974"/>
    </row>
    <row r="967" spans="1:20" s="623" customFormat="1" hidden="1" x14ac:dyDescent="0.25">
      <c r="A967" s="613"/>
      <c r="B967" s="734"/>
      <c r="C967" s="711" t="s">
        <v>3561</v>
      </c>
      <c r="D967" s="998"/>
      <c r="E967" s="711" t="s">
        <v>3562</v>
      </c>
      <c r="F967" s="974"/>
      <c r="G967" s="856"/>
      <c r="H967" s="978"/>
      <c r="I967" s="979"/>
      <c r="J967" s="979"/>
      <c r="K967" s="978"/>
      <c r="L967" s="712">
        <v>1406010023.8900001</v>
      </c>
      <c r="M967" s="713">
        <v>41583</v>
      </c>
      <c r="N967" s="713">
        <v>48888</v>
      </c>
      <c r="O967" s="980"/>
      <c r="P967" s="981"/>
      <c r="Q967" s="714"/>
      <c r="R967" s="714"/>
      <c r="S967" s="999"/>
      <c r="T967" s="613"/>
    </row>
    <row r="968" spans="1:20" s="623" customFormat="1" hidden="1" x14ac:dyDescent="0.25">
      <c r="A968" s="613"/>
      <c r="B968" s="735"/>
      <c r="C968" s="716" t="s">
        <v>3563</v>
      </c>
      <c r="D968" s="717"/>
      <c r="E968" s="716" t="s">
        <v>3564</v>
      </c>
      <c r="F968" s="715"/>
      <c r="G968" s="718"/>
      <c r="H968" s="719"/>
      <c r="I968" s="720"/>
      <c r="J968" s="720"/>
      <c r="K968" s="719"/>
      <c r="L968" s="721"/>
      <c r="M968" s="722">
        <v>41701</v>
      </c>
      <c r="N968" s="722">
        <v>43892</v>
      </c>
      <c r="O968" s="723"/>
      <c r="P968" s="724"/>
      <c r="Q968" s="725"/>
      <c r="R968" s="725"/>
      <c r="S968" s="726"/>
      <c r="T968" s="613"/>
    </row>
    <row r="969" spans="1:20" s="623" customFormat="1" hidden="1" x14ac:dyDescent="0.25">
      <c r="A969" s="613"/>
      <c r="B969" s="1000"/>
      <c r="C969" s="711" t="s">
        <v>3565</v>
      </c>
      <c r="D969" s="998"/>
      <c r="E969" s="711" t="s">
        <v>3562</v>
      </c>
      <c r="F969" s="974"/>
      <c r="G969" s="856"/>
      <c r="H969" s="978"/>
      <c r="I969" s="979"/>
      <c r="J969" s="979"/>
      <c r="K969" s="978"/>
      <c r="L969" s="712">
        <v>394400</v>
      </c>
      <c r="M969" s="713">
        <v>41961</v>
      </c>
      <c r="N969" s="713">
        <v>49266</v>
      </c>
      <c r="O969" s="980"/>
      <c r="P969" s="981"/>
      <c r="Q969" s="714"/>
      <c r="R969" s="714"/>
      <c r="S969" s="999"/>
      <c r="T969" s="613"/>
    </row>
    <row r="970" spans="1:20" s="623" customFormat="1" hidden="1" x14ac:dyDescent="0.25">
      <c r="A970" s="613"/>
      <c r="B970" s="735"/>
      <c r="C970" s="711" t="s">
        <v>3566</v>
      </c>
      <c r="D970" s="998"/>
      <c r="E970" s="711" t="s">
        <v>3567</v>
      </c>
      <c r="F970" s="974"/>
      <c r="G970" s="856"/>
      <c r="H970" s="978"/>
      <c r="I970" s="979"/>
      <c r="J970" s="979"/>
      <c r="K970" s="978"/>
      <c r="L970" s="712">
        <v>297500</v>
      </c>
      <c r="M970" s="713">
        <v>42278</v>
      </c>
      <c r="N970" s="713">
        <v>43497</v>
      </c>
      <c r="O970" s="980"/>
      <c r="P970" s="981"/>
      <c r="Q970" s="714"/>
      <c r="R970" s="714"/>
      <c r="S970" s="999"/>
      <c r="T970" s="613"/>
    </row>
    <row r="971" spans="1:20" s="623" customFormat="1" x14ac:dyDescent="0.25">
      <c r="A971" s="613"/>
      <c r="B971" s="214"/>
      <c r="C971" t="s">
        <v>3585</v>
      </c>
      <c r="D971" s="695" t="s">
        <v>3586</v>
      </c>
      <c r="E971" s="695" t="s">
        <v>3587</v>
      </c>
      <c r="F971" s="613"/>
      <c r="G971" s="707">
        <v>98419451.719999999</v>
      </c>
      <c r="H971" s="582"/>
      <c r="I971" s="628">
        <v>632001</v>
      </c>
      <c r="J971" s="628">
        <v>110001</v>
      </c>
      <c r="K971" s="582" t="s">
        <v>3525</v>
      </c>
      <c r="L971" s="582"/>
      <c r="M971" s="698"/>
      <c r="N971" s="698"/>
      <c r="O971" s="621" t="s">
        <v>3164</v>
      </c>
      <c r="P971" s="622">
        <f>R971*13</f>
        <v>23690001.400000002</v>
      </c>
      <c r="Q971" s="91"/>
      <c r="R971" s="770">
        <v>1822307.8</v>
      </c>
      <c r="S971" s="997"/>
      <c r="T971" s="613"/>
    </row>
    <row r="972" spans="1:20" s="623" customFormat="1" ht="30" hidden="1" x14ac:dyDescent="0.25">
      <c r="A972" s="613"/>
      <c r="B972" s="1001"/>
      <c r="C972" s="1" t="str">
        <f t="shared" ref="C972:C974" si="64">MID(D972,1,12)</f>
        <v>SPP-337-2019</v>
      </c>
      <c r="D972" s="103" t="s">
        <v>3588</v>
      </c>
      <c r="E972" s="178" t="s">
        <v>3591</v>
      </c>
      <c r="F972" s="178" t="s">
        <v>3592</v>
      </c>
      <c r="G972" s="771">
        <v>3069000</v>
      </c>
      <c r="H972" s="582"/>
      <c r="I972" s="628">
        <v>549002</v>
      </c>
      <c r="J972" s="628">
        <v>250279</v>
      </c>
      <c r="K972" s="582" t="s">
        <v>3526</v>
      </c>
      <c r="L972" s="774"/>
      <c r="M972" s="187">
        <v>43767</v>
      </c>
      <c r="N972" s="187" t="s">
        <v>583</v>
      </c>
      <c r="O972" s="621" t="s">
        <v>3181</v>
      </c>
      <c r="P972" s="775">
        <v>3069000</v>
      </c>
      <c r="Q972" s="91"/>
      <c r="R972" s="775">
        <f>G972/1</f>
        <v>3069000</v>
      </c>
      <c r="S972" s="997"/>
      <c r="T972" s="613"/>
    </row>
    <row r="973" spans="1:20" s="623" customFormat="1" ht="30" hidden="1" x14ac:dyDescent="0.25">
      <c r="A973" s="613"/>
      <c r="B973" s="214"/>
      <c r="C973" s="1" t="str">
        <f t="shared" si="64"/>
        <v>SPP-338-2019</v>
      </c>
      <c r="D973" s="103" t="s">
        <v>3589</v>
      </c>
      <c r="E973" s="178" t="s">
        <v>3593</v>
      </c>
      <c r="F973" s="178" t="s">
        <v>3594</v>
      </c>
      <c r="G973" s="772">
        <v>4498554.24</v>
      </c>
      <c r="H973" s="582"/>
      <c r="I973" s="628"/>
      <c r="J973" s="628"/>
      <c r="K973" s="582"/>
      <c r="L973" s="774"/>
      <c r="M973" s="187">
        <v>43767</v>
      </c>
      <c r="N973" s="187" t="s">
        <v>583</v>
      </c>
      <c r="O973" s="621"/>
      <c r="P973" s="707"/>
      <c r="Q973" s="91"/>
      <c r="R973" s="91"/>
      <c r="S973" s="997"/>
      <c r="T973" s="613"/>
    </row>
    <row r="974" spans="1:20" s="623" customFormat="1" ht="30" hidden="1" x14ac:dyDescent="0.25">
      <c r="A974" s="613"/>
      <c r="B974" s="214"/>
      <c r="C974" s="1" t="str">
        <f t="shared" si="64"/>
        <v>SPP-339-2019</v>
      </c>
      <c r="D974" s="103" t="s">
        <v>3590</v>
      </c>
      <c r="E974" s="178" t="s">
        <v>3595</v>
      </c>
      <c r="F974" s="178" t="s">
        <v>3596</v>
      </c>
      <c r="G974" s="773">
        <v>388600</v>
      </c>
      <c r="H974" s="582"/>
      <c r="I974" s="628">
        <v>339005</v>
      </c>
      <c r="J974" s="628">
        <v>160004</v>
      </c>
      <c r="K974" s="582" t="s">
        <v>3524</v>
      </c>
      <c r="L974" s="774"/>
      <c r="M974" s="187">
        <v>43770</v>
      </c>
      <c r="N974" s="187">
        <v>44043</v>
      </c>
      <c r="O974" s="621" t="s">
        <v>3104</v>
      </c>
      <c r="P974" s="622">
        <f>R974*12</f>
        <v>333085.68</v>
      </c>
      <c r="Q974" s="91"/>
      <c r="R974" s="91">
        <v>27757.14</v>
      </c>
      <c r="S974" s="997"/>
      <c r="T974" s="613"/>
    </row>
    <row r="975" spans="1:20" x14ac:dyDescent="0.25">
      <c r="B975" s="213"/>
      <c r="C975" s="93"/>
      <c r="Q975" s="91"/>
      <c r="R975" s="91"/>
    </row>
    <row r="976" spans="1:20" x14ac:dyDescent="0.25">
      <c r="B976" s="214"/>
      <c r="C976" s="89"/>
      <c r="Q976" s="91"/>
      <c r="R976" s="91"/>
    </row>
    <row r="977" spans="2:18" x14ac:dyDescent="0.25">
      <c r="B977" s="213"/>
      <c r="C977" s="93"/>
      <c r="Q977" s="91"/>
      <c r="R977" s="91"/>
    </row>
    <row r="978" spans="2:18" x14ac:dyDescent="0.25">
      <c r="B978" s="214"/>
      <c r="C978" s="89"/>
      <c r="Q978" s="91"/>
      <c r="R978" s="91"/>
    </row>
    <row r="979" spans="2:18" x14ac:dyDescent="0.25">
      <c r="B979" s="214"/>
      <c r="C979" s="89"/>
      <c r="Q979" s="91"/>
      <c r="R979" s="91"/>
    </row>
    <row r="980" spans="2:18" x14ac:dyDescent="0.25">
      <c r="B980" s="213"/>
      <c r="C980" s="93"/>
      <c r="J980" s="768"/>
      <c r="K980" s="17"/>
      <c r="L980" s="17"/>
      <c r="M980" s="72"/>
      <c r="N980" s="72"/>
      <c r="O980" s="72"/>
      <c r="Q980" s="91"/>
      <c r="R980" s="91"/>
    </row>
    <row r="981" spans="2:18" x14ac:dyDescent="0.25">
      <c r="B981" s="214"/>
      <c r="C981" s="89"/>
      <c r="J981" s="768"/>
      <c r="K981" s="17"/>
      <c r="L981" s="17"/>
      <c r="M981" s="72"/>
      <c r="N981" s="72"/>
      <c r="O981" s="72"/>
      <c r="Q981" s="91"/>
      <c r="R981" s="91"/>
    </row>
    <row r="982" spans="2:18" x14ac:dyDescent="0.25">
      <c r="B982" s="214"/>
      <c r="C982" s="89"/>
      <c r="J982" s="768"/>
      <c r="K982" s="17"/>
      <c r="L982" s="17"/>
      <c r="M982" s="72"/>
      <c r="N982" s="72"/>
      <c r="O982" s="72"/>
      <c r="Q982" s="91"/>
      <c r="R982" s="91"/>
    </row>
    <row r="983" spans="2:18" x14ac:dyDescent="0.25">
      <c r="B983" s="213"/>
      <c r="C983" s="93"/>
      <c r="J983" s="768"/>
      <c r="K983" s="17"/>
      <c r="L983" s="17"/>
      <c r="M983" s="72"/>
      <c r="N983" s="72"/>
      <c r="O983" s="72"/>
      <c r="Q983" s="91"/>
      <c r="R983" s="91"/>
    </row>
    <row r="984" spans="2:18" x14ac:dyDescent="0.25">
      <c r="B984" s="214"/>
      <c r="C984" s="89"/>
      <c r="J984" s="768"/>
      <c r="K984" s="17"/>
      <c r="L984" s="17"/>
      <c r="M984" s="72"/>
      <c r="N984" s="72"/>
      <c r="O984" s="72"/>
      <c r="Q984" s="91"/>
      <c r="R984" s="91"/>
    </row>
    <row r="985" spans="2:18" x14ac:dyDescent="0.25">
      <c r="B985" s="213"/>
      <c r="C985" s="93"/>
      <c r="J985" s="768"/>
      <c r="K985" s="17"/>
      <c r="L985" s="17"/>
      <c r="M985" s="72"/>
      <c r="N985" s="72"/>
      <c r="O985" s="72"/>
      <c r="Q985" s="91"/>
      <c r="R985" s="91"/>
    </row>
    <row r="986" spans="2:18" x14ac:dyDescent="0.25">
      <c r="B986" s="214"/>
      <c r="C986" s="89"/>
      <c r="J986" s="768"/>
      <c r="K986" s="17"/>
      <c r="L986" s="17"/>
      <c r="M986" s="72"/>
      <c r="N986" s="72"/>
      <c r="O986" s="622"/>
      <c r="P986" s="622"/>
      <c r="Q986" s="91"/>
      <c r="R986" s="91"/>
    </row>
    <row r="987" spans="2:18" x14ac:dyDescent="0.25">
      <c r="B987" s="214"/>
      <c r="C987" s="89"/>
      <c r="J987" s="768"/>
      <c r="K987" s="17"/>
      <c r="L987" s="17"/>
      <c r="M987" s="72"/>
      <c r="N987" s="72"/>
      <c r="O987" s="622"/>
      <c r="P987" s="622"/>
      <c r="Q987" s="91"/>
      <c r="R987" s="91"/>
    </row>
    <row r="988" spans="2:18" x14ac:dyDescent="0.25">
      <c r="B988" s="213"/>
      <c r="C988" s="93"/>
      <c r="J988" s="768"/>
      <c r="K988" s="17"/>
      <c r="L988" s="17"/>
      <c r="M988" s="72"/>
      <c r="N988" s="72"/>
      <c r="O988" s="72"/>
      <c r="Q988" s="91"/>
      <c r="R988" s="91"/>
    </row>
    <row r="989" spans="2:18" x14ac:dyDescent="0.25">
      <c r="B989" s="214"/>
      <c r="C989" s="89"/>
      <c r="J989" s="768"/>
      <c r="K989" s="17"/>
      <c r="L989" s="17"/>
      <c r="M989" s="72"/>
      <c r="N989" s="72"/>
      <c r="O989" s="72"/>
      <c r="Q989" s="91"/>
      <c r="R989" s="91"/>
    </row>
    <row r="990" spans="2:18" x14ac:dyDescent="0.25">
      <c r="B990" s="214"/>
      <c r="C990" s="89"/>
      <c r="J990" s="768"/>
      <c r="K990" s="17"/>
      <c r="L990" s="17"/>
      <c r="M990" s="72"/>
      <c r="N990" s="72"/>
      <c r="O990" s="72"/>
      <c r="Q990" s="91"/>
      <c r="R990" s="91"/>
    </row>
    <row r="991" spans="2:18" x14ac:dyDescent="0.25">
      <c r="B991" s="213"/>
      <c r="C991" s="93"/>
      <c r="J991" s="768"/>
      <c r="K991" s="17"/>
      <c r="L991" s="17"/>
      <c r="M991" s="72"/>
      <c r="N991" s="72"/>
      <c r="O991" s="72"/>
      <c r="Q991" s="91"/>
      <c r="R991" s="91"/>
    </row>
    <row r="992" spans="2:18" x14ac:dyDescent="0.25">
      <c r="B992" s="214"/>
      <c r="C992" s="89"/>
      <c r="J992" s="768"/>
      <c r="K992" s="17"/>
      <c r="L992" s="17"/>
      <c r="M992" s="72"/>
      <c r="N992" s="72"/>
      <c r="O992" s="72"/>
      <c r="Q992" s="91"/>
      <c r="R992" s="91"/>
    </row>
    <row r="993" spans="2:18" x14ac:dyDescent="0.25">
      <c r="B993" s="213"/>
      <c r="C993" s="93"/>
      <c r="J993" s="768"/>
      <c r="K993" s="17"/>
      <c r="L993" s="17"/>
      <c r="M993" s="72"/>
      <c r="N993" s="72"/>
      <c r="O993" s="72"/>
      <c r="Q993" s="91"/>
      <c r="R993" s="91"/>
    </row>
    <row r="994" spans="2:18" x14ac:dyDescent="0.25">
      <c r="B994" s="214"/>
      <c r="C994" s="89"/>
      <c r="G994" s="707"/>
      <c r="J994" s="768"/>
      <c r="K994" s="17"/>
      <c r="L994" s="17"/>
      <c r="M994" s="72"/>
      <c r="N994" s="72"/>
      <c r="O994" s="72"/>
      <c r="Q994" s="91"/>
      <c r="R994" s="91"/>
    </row>
    <row r="995" spans="2:18" x14ac:dyDescent="0.25">
      <c r="B995" s="214"/>
      <c r="C995" s="89"/>
      <c r="J995" s="768"/>
      <c r="K995" s="17"/>
      <c r="L995" s="17"/>
      <c r="M995" s="72"/>
      <c r="N995" s="72"/>
      <c r="O995" s="72"/>
      <c r="Q995" s="91"/>
      <c r="R995" s="91"/>
    </row>
    <row r="996" spans="2:18" x14ac:dyDescent="0.25">
      <c r="B996" s="213"/>
      <c r="C996" s="93"/>
      <c r="Q996" s="91"/>
      <c r="R996" s="91"/>
    </row>
    <row r="997" spans="2:18" x14ac:dyDescent="0.25">
      <c r="B997" s="214"/>
      <c r="C997" s="89"/>
      <c r="Q997" s="91"/>
      <c r="R997" s="91"/>
    </row>
    <row r="998" spans="2:18" x14ac:dyDescent="0.25">
      <c r="B998" s="214"/>
      <c r="C998" s="89"/>
      <c r="Q998" s="91"/>
      <c r="R998" s="91"/>
    </row>
    <row r="999" spans="2:18" x14ac:dyDescent="0.25">
      <c r="B999" s="213"/>
      <c r="C999" s="93"/>
      <c r="Q999" s="91"/>
      <c r="R999" s="91"/>
    </row>
    <row r="1000" spans="2:18" x14ac:dyDescent="0.25">
      <c r="B1000" s="214"/>
      <c r="C1000" s="89"/>
      <c r="Q1000" s="91"/>
      <c r="R1000" s="91"/>
    </row>
    <row r="1001" spans="2:18" x14ac:dyDescent="0.25">
      <c r="B1001" s="213"/>
      <c r="C1001" s="93"/>
      <c r="Q1001" s="91"/>
      <c r="R1001" s="91"/>
    </row>
    <row r="1002" spans="2:18" x14ac:dyDescent="0.25">
      <c r="B1002" s="214"/>
      <c r="C1002" s="89"/>
      <c r="Q1002" s="91"/>
      <c r="R1002" s="91"/>
    </row>
    <row r="1003" spans="2:18" x14ac:dyDescent="0.25">
      <c r="B1003" s="214"/>
      <c r="C1003" s="89"/>
      <c r="Q1003" s="91"/>
      <c r="R1003" s="91"/>
    </row>
    <row r="1004" spans="2:18" x14ac:dyDescent="0.25">
      <c r="B1004" s="213"/>
      <c r="C1004" s="93"/>
      <c r="Q1004" s="91"/>
      <c r="R1004" s="91"/>
    </row>
    <row r="1005" spans="2:18" x14ac:dyDescent="0.25">
      <c r="B1005" s="214"/>
      <c r="C1005" s="89"/>
      <c r="Q1005" s="91"/>
      <c r="R1005" s="91"/>
    </row>
    <row r="1006" spans="2:18" x14ac:dyDescent="0.25">
      <c r="B1006" s="214"/>
      <c r="C1006" s="89"/>
      <c r="Q1006" s="91"/>
      <c r="R1006" s="91"/>
    </row>
    <row r="1007" spans="2:18" x14ac:dyDescent="0.25">
      <c r="B1007" s="213"/>
      <c r="C1007" s="93"/>
      <c r="Q1007" s="91"/>
      <c r="R1007" s="91"/>
    </row>
    <row r="1008" spans="2:18" x14ac:dyDescent="0.25">
      <c r="B1008" s="214"/>
      <c r="C1008" s="89"/>
      <c r="Q1008" s="91"/>
      <c r="R1008" s="91"/>
    </row>
    <row r="1009" spans="2:18" x14ac:dyDescent="0.25">
      <c r="B1009" s="213"/>
      <c r="C1009" s="93"/>
      <c r="Q1009" s="91"/>
      <c r="R1009" s="91"/>
    </row>
    <row r="1010" spans="2:18" x14ac:dyDescent="0.25">
      <c r="B1010" s="214"/>
      <c r="C1010" s="89"/>
      <c r="Q1010" s="91"/>
      <c r="R1010" s="91"/>
    </row>
    <row r="1011" spans="2:18" x14ac:dyDescent="0.25">
      <c r="B1011" s="214"/>
      <c r="C1011" s="89"/>
      <c r="Q1011" s="91"/>
      <c r="R1011" s="91"/>
    </row>
    <row r="1012" spans="2:18" x14ac:dyDescent="0.25">
      <c r="B1012" s="213"/>
      <c r="C1012" s="93"/>
      <c r="Q1012" s="91"/>
      <c r="R1012" s="91"/>
    </row>
    <row r="1013" spans="2:18" x14ac:dyDescent="0.25">
      <c r="B1013" s="214"/>
      <c r="C1013" s="89"/>
      <c r="Q1013" s="91"/>
      <c r="R1013" s="91"/>
    </row>
    <row r="1014" spans="2:18" x14ac:dyDescent="0.25">
      <c r="B1014" s="214"/>
      <c r="C1014" s="89"/>
      <c r="Q1014" s="91"/>
      <c r="R1014" s="91"/>
    </row>
    <row r="1015" spans="2:18" x14ac:dyDescent="0.25">
      <c r="B1015" s="213"/>
      <c r="C1015" s="93"/>
      <c r="Q1015" s="91"/>
      <c r="R1015" s="91"/>
    </row>
    <row r="1016" spans="2:18" x14ac:dyDescent="0.25">
      <c r="B1016" s="214"/>
      <c r="C1016" s="89"/>
      <c r="Q1016" s="91"/>
      <c r="R1016" s="91"/>
    </row>
    <row r="1017" spans="2:18" x14ac:dyDescent="0.25">
      <c r="B1017" s="213"/>
      <c r="C1017" s="93"/>
      <c r="Q1017" s="91"/>
      <c r="R1017" s="91"/>
    </row>
    <row r="1018" spans="2:18" x14ac:dyDescent="0.25">
      <c r="B1018" s="214"/>
      <c r="C1018" s="89"/>
      <c r="Q1018" s="91"/>
      <c r="R1018" s="91"/>
    </row>
    <row r="1019" spans="2:18" x14ac:dyDescent="0.25">
      <c r="B1019" s="214"/>
      <c r="C1019" s="89"/>
      <c r="Q1019" s="91"/>
      <c r="R1019" s="91"/>
    </row>
    <row r="1020" spans="2:18" x14ac:dyDescent="0.25">
      <c r="B1020" s="213"/>
      <c r="C1020" s="93"/>
      <c r="Q1020" s="91"/>
      <c r="R1020" s="91"/>
    </row>
    <row r="1021" spans="2:18" x14ac:dyDescent="0.25">
      <c r="B1021" s="214"/>
      <c r="C1021" s="89"/>
      <c r="Q1021" s="91"/>
      <c r="R1021" s="91"/>
    </row>
    <row r="1022" spans="2:18" x14ac:dyDescent="0.25">
      <c r="B1022" s="214"/>
      <c r="C1022" s="89"/>
      <c r="Q1022" s="91"/>
      <c r="R1022" s="91"/>
    </row>
    <row r="1023" spans="2:18" x14ac:dyDescent="0.25">
      <c r="B1023" s="213"/>
      <c r="C1023" s="93"/>
      <c r="Q1023" s="91"/>
      <c r="R1023" s="91"/>
    </row>
    <row r="1024" spans="2:18" x14ac:dyDescent="0.25">
      <c r="B1024" s="214"/>
      <c r="C1024" s="89"/>
      <c r="Q1024" s="91"/>
      <c r="R1024" s="91"/>
    </row>
    <row r="1025" spans="2:18" x14ac:dyDescent="0.25">
      <c r="B1025" s="213"/>
      <c r="C1025" s="93"/>
      <c r="Q1025" s="91"/>
      <c r="R1025" s="91"/>
    </row>
    <row r="1026" spans="2:18" x14ac:dyDescent="0.25">
      <c r="B1026" s="214"/>
      <c r="C1026" s="89"/>
      <c r="Q1026" s="91"/>
      <c r="R1026" s="91"/>
    </row>
    <row r="1027" spans="2:18" x14ac:dyDescent="0.25">
      <c r="B1027" s="213"/>
      <c r="C1027" s="93"/>
      <c r="Q1027" s="91"/>
      <c r="R1027" s="91"/>
    </row>
    <row r="1028" spans="2:18" x14ac:dyDescent="0.25">
      <c r="B1028" s="214"/>
      <c r="C1028" s="89"/>
      <c r="Q1028" s="91"/>
      <c r="R1028" s="91"/>
    </row>
    <row r="1029" spans="2:18" x14ac:dyDescent="0.25">
      <c r="B1029" s="214"/>
      <c r="C1029" s="89"/>
      <c r="Q1029" s="91"/>
      <c r="R1029" s="91"/>
    </row>
    <row r="1030" spans="2:18" x14ac:dyDescent="0.25">
      <c r="B1030" s="213"/>
      <c r="C1030" s="93"/>
      <c r="Q1030" s="91"/>
      <c r="R1030" s="91"/>
    </row>
    <row r="1031" spans="2:18" x14ac:dyDescent="0.25">
      <c r="B1031" s="214"/>
      <c r="C1031" s="89"/>
      <c r="Q1031" s="91"/>
      <c r="R1031" s="91"/>
    </row>
    <row r="1032" spans="2:18" x14ac:dyDescent="0.25">
      <c r="B1032" s="213"/>
      <c r="C1032" s="93"/>
      <c r="Q1032" s="91"/>
      <c r="R1032" s="91"/>
    </row>
    <row r="1033" spans="2:18" x14ac:dyDescent="0.25">
      <c r="B1033" s="214"/>
      <c r="C1033" s="89"/>
      <c r="Q1033" s="91"/>
      <c r="R1033" s="91"/>
    </row>
    <row r="1034" spans="2:18" x14ac:dyDescent="0.25">
      <c r="B1034" s="214"/>
      <c r="C1034" s="89"/>
      <c r="Q1034" s="91"/>
      <c r="R1034" s="91"/>
    </row>
    <row r="1035" spans="2:18" x14ac:dyDescent="0.25">
      <c r="B1035" s="213"/>
      <c r="C1035" s="93"/>
      <c r="Q1035" s="91"/>
      <c r="R1035" s="91"/>
    </row>
    <row r="1036" spans="2:18" x14ac:dyDescent="0.25">
      <c r="B1036" s="214"/>
      <c r="C1036" s="89"/>
      <c r="Q1036" s="91"/>
      <c r="R1036" s="91"/>
    </row>
    <row r="1037" spans="2:18" x14ac:dyDescent="0.25">
      <c r="B1037" s="214"/>
      <c r="C1037" s="89"/>
      <c r="Q1037" s="91"/>
      <c r="R1037" s="91"/>
    </row>
    <row r="1038" spans="2:18" x14ac:dyDescent="0.25">
      <c r="B1038" s="213"/>
      <c r="C1038" s="93"/>
      <c r="Q1038" s="91"/>
      <c r="R1038" s="91"/>
    </row>
    <row r="1039" spans="2:18" x14ac:dyDescent="0.25">
      <c r="B1039" s="214"/>
      <c r="C1039" s="89"/>
      <c r="Q1039" s="91"/>
      <c r="R1039" s="91"/>
    </row>
    <row r="1040" spans="2:18" x14ac:dyDescent="0.25">
      <c r="B1040" s="213"/>
      <c r="C1040" s="93"/>
      <c r="Q1040" s="91"/>
      <c r="R1040" s="91"/>
    </row>
    <row r="1041" spans="2:18" x14ac:dyDescent="0.25">
      <c r="B1041" s="214"/>
      <c r="C1041" s="89"/>
      <c r="Q1041" s="91"/>
      <c r="R1041" s="91"/>
    </row>
    <row r="1042" spans="2:18" x14ac:dyDescent="0.25">
      <c r="B1042" s="214"/>
      <c r="C1042" s="89"/>
      <c r="Q1042" s="91"/>
      <c r="R1042" s="91"/>
    </row>
    <row r="1043" spans="2:18" x14ac:dyDescent="0.25">
      <c r="B1043" s="213"/>
      <c r="C1043" s="93"/>
      <c r="Q1043" s="91"/>
      <c r="R1043" s="91"/>
    </row>
    <row r="1044" spans="2:18" x14ac:dyDescent="0.25">
      <c r="B1044" s="214"/>
      <c r="C1044" s="89"/>
      <c r="Q1044" s="91"/>
      <c r="R1044" s="91"/>
    </row>
    <row r="1045" spans="2:18" x14ac:dyDescent="0.25">
      <c r="B1045" s="214"/>
      <c r="C1045" s="89"/>
      <c r="Q1045" s="91"/>
      <c r="R1045" s="91"/>
    </row>
    <row r="1046" spans="2:18" x14ac:dyDescent="0.25">
      <c r="B1046" s="213"/>
      <c r="C1046" s="93"/>
      <c r="Q1046" s="91"/>
      <c r="R1046" s="91"/>
    </row>
    <row r="1047" spans="2:18" x14ac:dyDescent="0.25">
      <c r="B1047" s="214"/>
      <c r="C1047" s="89"/>
      <c r="Q1047" s="91"/>
      <c r="R1047" s="91"/>
    </row>
    <row r="1048" spans="2:18" x14ac:dyDescent="0.25">
      <c r="B1048" s="213"/>
      <c r="C1048" s="93"/>
      <c r="Q1048" s="91"/>
      <c r="R1048" s="91"/>
    </row>
    <row r="1049" spans="2:18" x14ac:dyDescent="0.25">
      <c r="B1049" s="214"/>
      <c r="C1049" s="89"/>
      <c r="Q1049" s="91"/>
      <c r="R1049" s="91"/>
    </row>
    <row r="1050" spans="2:18" x14ac:dyDescent="0.25">
      <c r="B1050" s="214"/>
      <c r="C1050" s="89"/>
      <c r="Q1050" s="91"/>
      <c r="R1050" s="91"/>
    </row>
    <row r="1051" spans="2:18" x14ac:dyDescent="0.25">
      <c r="B1051" s="213"/>
      <c r="C1051" s="93"/>
      <c r="Q1051" s="91"/>
      <c r="R1051" s="91"/>
    </row>
    <row r="1052" spans="2:18" x14ac:dyDescent="0.25">
      <c r="B1052" s="214"/>
      <c r="C1052" s="89"/>
      <c r="Q1052" s="91"/>
      <c r="R1052" s="91"/>
    </row>
    <row r="1053" spans="2:18" x14ac:dyDescent="0.25">
      <c r="B1053" s="214"/>
      <c r="C1053" s="89"/>
      <c r="Q1053" s="91"/>
      <c r="R1053" s="91"/>
    </row>
    <row r="1054" spans="2:18" x14ac:dyDescent="0.25">
      <c r="B1054" s="213"/>
      <c r="C1054" s="93"/>
      <c r="Q1054" s="91"/>
      <c r="R1054" s="91"/>
    </row>
    <row r="1055" spans="2:18" x14ac:dyDescent="0.25">
      <c r="B1055" s="214"/>
      <c r="C1055" s="89"/>
      <c r="Q1055" s="91"/>
      <c r="R1055" s="91"/>
    </row>
    <row r="1056" spans="2:18" x14ac:dyDescent="0.25">
      <c r="B1056" s="213"/>
      <c r="C1056" s="93"/>
      <c r="Q1056" s="91"/>
      <c r="R1056" s="91"/>
    </row>
    <row r="1057" spans="2:18" x14ac:dyDescent="0.25">
      <c r="B1057" s="214"/>
      <c r="C1057" s="89"/>
      <c r="Q1057" s="91"/>
      <c r="R1057" s="91"/>
    </row>
    <row r="1058" spans="2:18" x14ac:dyDescent="0.25">
      <c r="B1058" s="214"/>
      <c r="C1058" s="89"/>
      <c r="Q1058" s="91"/>
      <c r="R1058" s="91"/>
    </row>
    <row r="1059" spans="2:18" x14ac:dyDescent="0.25">
      <c r="B1059" s="213"/>
      <c r="C1059" s="93"/>
      <c r="Q1059" s="91"/>
      <c r="R1059" s="91"/>
    </row>
    <row r="1060" spans="2:18" x14ac:dyDescent="0.25">
      <c r="B1060" s="214"/>
      <c r="C1060" s="89"/>
      <c r="Q1060" s="91"/>
      <c r="R1060" s="91"/>
    </row>
    <row r="1061" spans="2:18" x14ac:dyDescent="0.25">
      <c r="B1061" s="214"/>
      <c r="C1061" s="89"/>
      <c r="Q1061" s="91"/>
      <c r="R1061" s="91"/>
    </row>
    <row r="1062" spans="2:18" x14ac:dyDescent="0.25">
      <c r="B1062" s="213"/>
      <c r="C1062" s="93"/>
      <c r="Q1062" s="91"/>
      <c r="R1062" s="91"/>
    </row>
    <row r="1063" spans="2:18" x14ac:dyDescent="0.25">
      <c r="B1063" s="214"/>
      <c r="C1063" s="89"/>
      <c r="Q1063" s="91"/>
      <c r="R1063" s="91"/>
    </row>
    <row r="1064" spans="2:18" x14ac:dyDescent="0.25">
      <c r="B1064" s="213"/>
      <c r="C1064" s="93"/>
      <c r="Q1064" s="91"/>
      <c r="R1064" s="91"/>
    </row>
    <row r="1065" spans="2:18" x14ac:dyDescent="0.25">
      <c r="B1065" s="214"/>
      <c r="C1065" s="89"/>
      <c r="Q1065" s="91"/>
      <c r="R1065" s="91"/>
    </row>
    <row r="1066" spans="2:18" x14ac:dyDescent="0.25">
      <c r="B1066" s="214"/>
      <c r="C1066" s="89"/>
      <c r="Q1066" s="91"/>
      <c r="R1066" s="91"/>
    </row>
    <row r="1067" spans="2:18" x14ac:dyDescent="0.25">
      <c r="B1067" s="213"/>
      <c r="C1067" s="93"/>
      <c r="Q1067" s="91"/>
      <c r="R1067" s="91"/>
    </row>
    <row r="1068" spans="2:18" x14ac:dyDescent="0.25">
      <c r="B1068" s="214"/>
      <c r="C1068" s="89"/>
      <c r="Q1068" s="91"/>
      <c r="R1068" s="91"/>
    </row>
    <row r="1069" spans="2:18" x14ac:dyDescent="0.25">
      <c r="B1069" s="214"/>
      <c r="C1069" s="89"/>
      <c r="Q1069" s="91"/>
      <c r="R1069" s="91"/>
    </row>
    <row r="1070" spans="2:18" x14ac:dyDescent="0.25">
      <c r="B1070" s="213"/>
      <c r="C1070" s="93"/>
      <c r="Q1070" s="91"/>
      <c r="R1070" s="91"/>
    </row>
    <row r="1071" spans="2:18" x14ac:dyDescent="0.25">
      <c r="B1071" s="214"/>
      <c r="C1071" s="89"/>
      <c r="Q1071" s="91"/>
      <c r="R1071" s="91"/>
    </row>
    <row r="1072" spans="2:18" x14ac:dyDescent="0.25">
      <c r="B1072" s="213"/>
      <c r="C1072" s="93"/>
      <c r="Q1072" s="91"/>
      <c r="R1072" s="91"/>
    </row>
    <row r="1073" spans="2:18" x14ac:dyDescent="0.25">
      <c r="B1073" s="214"/>
      <c r="C1073" s="89"/>
      <c r="Q1073" s="91"/>
      <c r="R1073" s="91"/>
    </row>
    <row r="1074" spans="2:18" x14ac:dyDescent="0.25">
      <c r="B1074" s="214"/>
      <c r="C1074" s="89"/>
      <c r="Q1074" s="91"/>
      <c r="R1074" s="91"/>
    </row>
    <row r="1075" spans="2:18" x14ac:dyDescent="0.25">
      <c r="B1075" s="213"/>
      <c r="C1075" s="93"/>
      <c r="Q1075" s="91"/>
      <c r="R1075" s="91"/>
    </row>
    <row r="1076" spans="2:18" x14ac:dyDescent="0.25">
      <c r="B1076" s="214"/>
      <c r="C1076" s="89"/>
      <c r="Q1076" s="91"/>
      <c r="R1076" s="91"/>
    </row>
    <row r="1077" spans="2:18" x14ac:dyDescent="0.25">
      <c r="B1077" s="214"/>
      <c r="C1077" s="89"/>
      <c r="Q1077" s="91"/>
      <c r="R1077" s="91"/>
    </row>
    <row r="1078" spans="2:18" x14ac:dyDescent="0.25">
      <c r="B1078" s="213"/>
      <c r="C1078" s="93"/>
      <c r="Q1078" s="91"/>
      <c r="R1078" s="91"/>
    </row>
    <row r="1079" spans="2:18" x14ac:dyDescent="0.25">
      <c r="B1079" s="214"/>
      <c r="C1079" s="89"/>
      <c r="Q1079" s="91"/>
      <c r="R1079" s="91"/>
    </row>
    <row r="1080" spans="2:18" x14ac:dyDescent="0.25">
      <c r="B1080" s="213"/>
      <c r="C1080" s="93"/>
      <c r="Q1080" s="91"/>
      <c r="R1080" s="91"/>
    </row>
    <row r="1081" spans="2:18" x14ac:dyDescent="0.25">
      <c r="B1081" s="214"/>
      <c r="C1081" s="89"/>
      <c r="Q1081" s="91"/>
      <c r="R1081" s="91"/>
    </row>
    <row r="1082" spans="2:18" x14ac:dyDescent="0.25">
      <c r="B1082" s="214"/>
      <c r="C1082" s="89"/>
      <c r="Q1082" s="91"/>
      <c r="R1082" s="91"/>
    </row>
    <row r="1083" spans="2:18" x14ac:dyDescent="0.25">
      <c r="B1083" s="213"/>
      <c r="C1083" s="93"/>
      <c r="Q1083" s="91"/>
      <c r="R1083" s="91"/>
    </row>
    <row r="1084" spans="2:18" x14ac:dyDescent="0.25">
      <c r="B1084" s="214"/>
      <c r="C1084" s="89"/>
      <c r="Q1084" s="91"/>
      <c r="R1084" s="91"/>
    </row>
    <row r="1085" spans="2:18" x14ac:dyDescent="0.25">
      <c r="B1085" s="214"/>
      <c r="C1085" s="89"/>
      <c r="Q1085" s="91"/>
      <c r="R1085" s="91"/>
    </row>
    <row r="1086" spans="2:18" x14ac:dyDescent="0.25">
      <c r="B1086" s="213"/>
      <c r="C1086" s="93"/>
      <c r="Q1086" s="91"/>
      <c r="R1086" s="91"/>
    </row>
    <row r="1087" spans="2:18" x14ac:dyDescent="0.25">
      <c r="B1087" s="214"/>
      <c r="C1087" s="89"/>
      <c r="Q1087" s="91"/>
      <c r="R1087" s="91"/>
    </row>
    <row r="1088" spans="2:18" x14ac:dyDescent="0.25">
      <c r="B1088" s="213"/>
      <c r="C1088" s="93"/>
      <c r="Q1088" s="91"/>
      <c r="R1088" s="91"/>
    </row>
    <row r="1089" spans="2:18" x14ac:dyDescent="0.25">
      <c r="B1089" s="214"/>
      <c r="C1089" s="89"/>
      <c r="Q1089" s="91"/>
      <c r="R1089" s="91"/>
    </row>
    <row r="1090" spans="2:18" x14ac:dyDescent="0.25">
      <c r="B1090" s="214"/>
      <c r="C1090" s="89"/>
      <c r="Q1090" s="91"/>
      <c r="R1090" s="91"/>
    </row>
    <row r="1091" spans="2:18" x14ac:dyDescent="0.25">
      <c r="B1091" s="213"/>
      <c r="C1091" s="93"/>
      <c r="Q1091" s="91"/>
      <c r="R1091" s="91"/>
    </row>
    <row r="1092" spans="2:18" x14ac:dyDescent="0.25">
      <c r="B1092" s="214"/>
      <c r="C1092" s="89"/>
      <c r="Q1092" s="91"/>
      <c r="R1092" s="91"/>
    </row>
    <row r="1093" spans="2:18" x14ac:dyDescent="0.25">
      <c r="B1093" s="214"/>
      <c r="C1093" s="89"/>
      <c r="Q1093" s="91"/>
      <c r="R1093" s="91"/>
    </row>
    <row r="1094" spans="2:18" x14ac:dyDescent="0.25">
      <c r="B1094" s="213"/>
      <c r="C1094" s="93"/>
      <c r="Q1094" s="91"/>
      <c r="R1094" s="91"/>
    </row>
    <row r="1095" spans="2:18" x14ac:dyDescent="0.25">
      <c r="B1095" s="214"/>
      <c r="C1095" s="89"/>
      <c r="Q1095" s="91"/>
      <c r="R1095" s="91"/>
    </row>
    <row r="1096" spans="2:18" x14ac:dyDescent="0.25">
      <c r="B1096" s="213"/>
      <c r="C1096" s="93"/>
      <c r="Q1096" s="91"/>
      <c r="R1096" s="91"/>
    </row>
    <row r="1097" spans="2:18" x14ac:dyDescent="0.25">
      <c r="B1097" s="214"/>
      <c r="C1097" s="89"/>
      <c r="Q1097" s="91"/>
      <c r="R1097" s="91"/>
    </row>
    <row r="1098" spans="2:18" x14ac:dyDescent="0.25">
      <c r="B1098" s="213"/>
      <c r="C1098" s="93"/>
      <c r="Q1098" s="91"/>
      <c r="R1098" s="91"/>
    </row>
    <row r="1099" spans="2:18" x14ac:dyDescent="0.25">
      <c r="B1099" s="214"/>
      <c r="C1099" s="89"/>
      <c r="Q1099" s="91"/>
      <c r="R1099" s="91"/>
    </row>
    <row r="1100" spans="2:18" x14ac:dyDescent="0.25">
      <c r="B1100" s="214"/>
      <c r="C1100" s="89"/>
      <c r="Q1100" s="91"/>
      <c r="R1100" s="91"/>
    </row>
    <row r="1101" spans="2:18" x14ac:dyDescent="0.25">
      <c r="B1101" s="213"/>
      <c r="C1101" s="93"/>
      <c r="Q1101" s="91"/>
      <c r="R1101" s="91"/>
    </row>
    <row r="1102" spans="2:18" x14ac:dyDescent="0.25">
      <c r="B1102" s="214"/>
      <c r="C1102" s="89"/>
      <c r="Q1102" s="91"/>
      <c r="R1102" s="91"/>
    </row>
    <row r="1103" spans="2:18" x14ac:dyDescent="0.25">
      <c r="B1103" s="213"/>
      <c r="C1103" s="93"/>
      <c r="Q1103" s="91"/>
      <c r="R1103" s="91"/>
    </row>
    <row r="1104" spans="2:18" x14ac:dyDescent="0.25">
      <c r="B1104" s="214"/>
      <c r="C1104" s="89"/>
      <c r="Q1104" s="91"/>
      <c r="R1104" s="91"/>
    </row>
    <row r="1105" spans="2:18" x14ac:dyDescent="0.25">
      <c r="B1105" s="214"/>
      <c r="C1105" s="89"/>
      <c r="Q1105" s="91"/>
      <c r="R1105" s="91"/>
    </row>
    <row r="1106" spans="2:18" x14ac:dyDescent="0.25">
      <c r="B1106" s="213"/>
      <c r="C1106" s="93"/>
      <c r="Q1106" s="91"/>
      <c r="R1106" s="91"/>
    </row>
    <row r="1107" spans="2:18" x14ac:dyDescent="0.25">
      <c r="B1107" s="214"/>
      <c r="C1107" s="89"/>
      <c r="Q1107" s="91"/>
      <c r="R1107" s="91"/>
    </row>
    <row r="1108" spans="2:18" x14ac:dyDescent="0.25">
      <c r="B1108" s="214"/>
      <c r="C1108" s="89"/>
      <c r="Q1108" s="91"/>
      <c r="R1108" s="91"/>
    </row>
    <row r="1109" spans="2:18" x14ac:dyDescent="0.25">
      <c r="B1109" s="213"/>
      <c r="C1109" s="93"/>
      <c r="Q1109" s="91"/>
      <c r="R1109" s="91"/>
    </row>
    <row r="1110" spans="2:18" x14ac:dyDescent="0.25">
      <c r="B1110" s="214"/>
      <c r="C1110" s="89"/>
      <c r="Q1110" s="91"/>
      <c r="R1110" s="91"/>
    </row>
    <row r="1111" spans="2:18" x14ac:dyDescent="0.25">
      <c r="B1111" s="213"/>
      <c r="C1111" s="93"/>
      <c r="Q1111" s="91"/>
      <c r="R1111" s="91"/>
    </row>
    <row r="1112" spans="2:18" x14ac:dyDescent="0.25">
      <c r="B1112" s="214"/>
      <c r="C1112" s="89"/>
      <c r="Q1112" s="91"/>
      <c r="R1112" s="91"/>
    </row>
    <row r="1113" spans="2:18" x14ac:dyDescent="0.25">
      <c r="B1113" s="214"/>
      <c r="C1113" s="89"/>
      <c r="Q1113" s="91"/>
      <c r="R1113" s="91"/>
    </row>
    <row r="1114" spans="2:18" x14ac:dyDescent="0.25">
      <c r="B1114" s="213"/>
      <c r="C1114" s="93"/>
      <c r="Q1114" s="91"/>
      <c r="R1114" s="91"/>
    </row>
    <row r="1115" spans="2:18" x14ac:dyDescent="0.25">
      <c r="B1115" s="214"/>
      <c r="C1115" s="89"/>
      <c r="Q1115" s="91"/>
      <c r="R1115" s="91"/>
    </row>
    <row r="1116" spans="2:18" x14ac:dyDescent="0.25">
      <c r="B1116" s="214"/>
      <c r="C1116" s="89"/>
      <c r="Q1116" s="91"/>
      <c r="R1116" s="91"/>
    </row>
    <row r="1117" spans="2:18" x14ac:dyDescent="0.25">
      <c r="B1117" s="213"/>
      <c r="C1117" s="93"/>
      <c r="Q1117" s="91"/>
      <c r="R1117" s="91"/>
    </row>
    <row r="1118" spans="2:18" x14ac:dyDescent="0.25">
      <c r="B1118" s="214"/>
      <c r="C1118" s="89"/>
      <c r="Q1118" s="91"/>
      <c r="R1118" s="91"/>
    </row>
    <row r="1119" spans="2:18" x14ac:dyDescent="0.25">
      <c r="B1119" s="213"/>
      <c r="C1119" s="93"/>
      <c r="Q1119" s="91"/>
      <c r="R1119" s="91"/>
    </row>
    <row r="1120" spans="2:18" x14ac:dyDescent="0.25">
      <c r="B1120" s="214"/>
      <c r="C1120" s="89"/>
      <c r="Q1120" s="91"/>
      <c r="R1120" s="91"/>
    </row>
    <row r="1121" spans="2:18" x14ac:dyDescent="0.25">
      <c r="B1121" s="214"/>
      <c r="C1121" s="89"/>
      <c r="Q1121" s="91"/>
      <c r="R1121" s="91"/>
    </row>
    <row r="1122" spans="2:18" x14ac:dyDescent="0.25">
      <c r="B1122" s="213"/>
      <c r="C1122" s="93"/>
      <c r="Q1122" s="91"/>
      <c r="R1122" s="91"/>
    </row>
    <row r="1123" spans="2:18" x14ac:dyDescent="0.25">
      <c r="B1123" s="214"/>
      <c r="C1123" s="89"/>
      <c r="Q1123" s="91"/>
      <c r="R1123" s="91"/>
    </row>
    <row r="1124" spans="2:18" x14ac:dyDescent="0.25">
      <c r="B1124" s="214"/>
      <c r="C1124" s="89"/>
      <c r="Q1124" s="91"/>
      <c r="R1124" s="91"/>
    </row>
    <row r="1125" spans="2:18" x14ac:dyDescent="0.25">
      <c r="B1125" s="213"/>
      <c r="C1125" s="93"/>
      <c r="Q1125" s="91"/>
      <c r="R1125" s="91"/>
    </row>
    <row r="1126" spans="2:18" x14ac:dyDescent="0.25">
      <c r="B1126" s="214"/>
      <c r="C1126" s="89"/>
      <c r="Q1126" s="91"/>
      <c r="R1126" s="91"/>
    </row>
    <row r="1127" spans="2:18" x14ac:dyDescent="0.25">
      <c r="B1127" s="213"/>
      <c r="C1127" s="93"/>
      <c r="Q1127" s="91"/>
      <c r="R1127" s="91"/>
    </row>
    <row r="1128" spans="2:18" x14ac:dyDescent="0.25">
      <c r="B1128" s="214"/>
      <c r="C1128" s="89"/>
      <c r="Q1128" s="91"/>
      <c r="R1128" s="91"/>
    </row>
    <row r="1129" spans="2:18" x14ac:dyDescent="0.25">
      <c r="B1129" s="214"/>
      <c r="C1129" s="89"/>
      <c r="Q1129" s="91"/>
      <c r="R1129" s="91"/>
    </row>
    <row r="1130" spans="2:18" x14ac:dyDescent="0.25">
      <c r="B1130" s="213"/>
      <c r="C1130" s="93"/>
      <c r="Q1130" s="91"/>
      <c r="R1130" s="91"/>
    </row>
    <row r="1131" spans="2:18" x14ac:dyDescent="0.25">
      <c r="B1131" s="214"/>
      <c r="C1131" s="89"/>
      <c r="Q1131" s="91"/>
      <c r="R1131" s="91"/>
    </row>
    <row r="1132" spans="2:18" x14ac:dyDescent="0.25">
      <c r="B1132" s="214"/>
      <c r="C1132" s="89"/>
      <c r="Q1132" s="91"/>
      <c r="R1132" s="91"/>
    </row>
    <row r="1133" spans="2:18" x14ac:dyDescent="0.25">
      <c r="B1133" s="213"/>
      <c r="C1133" s="93"/>
      <c r="Q1133" s="91"/>
      <c r="R1133" s="91"/>
    </row>
    <row r="1134" spans="2:18" x14ac:dyDescent="0.25">
      <c r="B1134" s="214"/>
      <c r="C1134" s="89"/>
      <c r="Q1134" s="91"/>
      <c r="R1134" s="91"/>
    </row>
    <row r="1135" spans="2:18" x14ac:dyDescent="0.25">
      <c r="B1135" s="213"/>
      <c r="C1135" s="93"/>
      <c r="Q1135" s="91"/>
      <c r="R1135" s="91"/>
    </row>
    <row r="1136" spans="2:18" x14ac:dyDescent="0.25">
      <c r="B1136" s="214"/>
      <c r="C1136" s="89"/>
      <c r="Q1136" s="91"/>
      <c r="R1136" s="91"/>
    </row>
    <row r="1137" spans="2:18" x14ac:dyDescent="0.25">
      <c r="B1137" s="214"/>
      <c r="C1137" s="89"/>
      <c r="Q1137" s="91"/>
      <c r="R1137" s="91"/>
    </row>
    <row r="1138" spans="2:18" x14ac:dyDescent="0.25">
      <c r="B1138" s="213"/>
      <c r="C1138" s="93"/>
      <c r="Q1138" s="91"/>
      <c r="R1138" s="91"/>
    </row>
    <row r="1139" spans="2:18" x14ac:dyDescent="0.25">
      <c r="B1139" s="214"/>
      <c r="C1139" s="89"/>
      <c r="Q1139" s="91"/>
      <c r="R1139" s="91"/>
    </row>
    <row r="1140" spans="2:18" x14ac:dyDescent="0.25">
      <c r="B1140" s="214"/>
      <c r="C1140" s="89"/>
      <c r="Q1140" s="91"/>
      <c r="R1140" s="91"/>
    </row>
    <row r="1141" spans="2:18" x14ac:dyDescent="0.25">
      <c r="B1141" s="213"/>
      <c r="C1141" s="93"/>
      <c r="Q1141" s="91"/>
      <c r="R1141" s="91"/>
    </row>
    <row r="1142" spans="2:18" x14ac:dyDescent="0.25">
      <c r="B1142" s="214"/>
      <c r="C1142" s="89"/>
      <c r="Q1142" s="91"/>
      <c r="R1142" s="91"/>
    </row>
    <row r="1143" spans="2:18" x14ac:dyDescent="0.25">
      <c r="B1143" s="213"/>
      <c r="C1143" s="93"/>
      <c r="Q1143" s="91"/>
      <c r="R1143" s="91"/>
    </row>
    <row r="1144" spans="2:18" x14ac:dyDescent="0.25">
      <c r="B1144" s="214"/>
      <c r="C1144" s="89"/>
      <c r="Q1144" s="91"/>
      <c r="R1144" s="91"/>
    </row>
    <row r="1145" spans="2:18" x14ac:dyDescent="0.25">
      <c r="B1145" s="214"/>
      <c r="C1145" s="89"/>
      <c r="Q1145" s="91"/>
      <c r="R1145" s="91"/>
    </row>
    <row r="1146" spans="2:18" x14ac:dyDescent="0.25">
      <c r="B1146" s="213"/>
      <c r="C1146" s="93"/>
      <c r="Q1146" s="91"/>
      <c r="R1146" s="91"/>
    </row>
    <row r="1147" spans="2:18" x14ac:dyDescent="0.25">
      <c r="B1147" s="214"/>
      <c r="C1147" s="89"/>
      <c r="Q1147" s="91"/>
      <c r="R1147" s="91"/>
    </row>
    <row r="1148" spans="2:18" x14ac:dyDescent="0.25">
      <c r="B1148" s="214"/>
      <c r="C1148" s="89"/>
      <c r="Q1148" s="91"/>
      <c r="R1148" s="91"/>
    </row>
    <row r="1149" spans="2:18" x14ac:dyDescent="0.25">
      <c r="B1149" s="213"/>
      <c r="C1149" s="93"/>
      <c r="Q1149" s="91"/>
      <c r="R1149" s="91"/>
    </row>
    <row r="1150" spans="2:18" x14ac:dyDescent="0.25">
      <c r="B1150" s="214"/>
      <c r="C1150" s="89"/>
      <c r="Q1150" s="91"/>
      <c r="R1150" s="91"/>
    </row>
    <row r="1151" spans="2:18" x14ac:dyDescent="0.25">
      <c r="B1151" s="213"/>
      <c r="C1151" s="93"/>
      <c r="Q1151" s="91"/>
      <c r="R1151" s="91"/>
    </row>
    <row r="1152" spans="2:18" x14ac:dyDescent="0.25">
      <c r="B1152" s="214"/>
      <c r="C1152" s="89"/>
      <c r="Q1152" s="91"/>
      <c r="R1152" s="91"/>
    </row>
    <row r="1153" spans="2:18" x14ac:dyDescent="0.25">
      <c r="B1153" s="214"/>
      <c r="C1153" s="89"/>
      <c r="Q1153" s="91"/>
      <c r="R1153" s="91"/>
    </row>
    <row r="1154" spans="2:18" x14ac:dyDescent="0.25">
      <c r="B1154" s="213"/>
      <c r="C1154" s="93"/>
      <c r="Q1154" s="91"/>
      <c r="R1154" s="91"/>
    </row>
  </sheetData>
  <autoFilter ref="A2:T974">
    <filterColumn colId="8">
      <filters>
        <filter val="632001"/>
      </filters>
    </filterColumn>
  </autoFilter>
  <mergeCells count="1">
    <mergeCell ref="B481:B482"/>
  </mergeCells>
  <conditionalFormatting sqref="C975:C1048576">
    <cfRule type="duplicateValues" dxfId="51" priority="104"/>
  </conditionalFormatting>
  <conditionalFormatting sqref="D1">
    <cfRule type="duplicateValues" dxfId="50" priority="100"/>
  </conditionalFormatting>
  <conditionalFormatting sqref="C2">
    <cfRule type="duplicateValues" dxfId="49" priority="50"/>
  </conditionalFormatting>
  <conditionalFormatting sqref="C932:C951 C3:C84 C482:C490 C493:C533 C858:D864 C734:C857 C879:D906 C908:D910 C914:D924 C664:C694 C723:C730 C545:C549 C600:C661 C697:C705 C875:D877 C535:C540 C707:C720 C868:D872 C86:C480 C554:C598 C954:C974">
    <cfRule type="duplicateValues" dxfId="48" priority="47"/>
  </conditionalFormatting>
  <conditionalFormatting sqref="C481">
    <cfRule type="duplicateValues" dxfId="47" priority="46"/>
  </conditionalFormatting>
  <conditionalFormatting sqref="C491:C492">
    <cfRule type="duplicateValues" dxfId="46" priority="45"/>
  </conditionalFormatting>
  <conditionalFormatting sqref="C731:C733">
    <cfRule type="duplicateValues" dxfId="45" priority="44"/>
  </conditionalFormatting>
  <conditionalFormatting sqref="C878:D878">
    <cfRule type="duplicateValues" dxfId="44" priority="43"/>
  </conditionalFormatting>
  <conditionalFormatting sqref="C907:D907">
    <cfRule type="duplicateValues" dxfId="43" priority="42"/>
  </conditionalFormatting>
  <conditionalFormatting sqref="C913:D913">
    <cfRule type="duplicateValues" dxfId="42" priority="41"/>
  </conditionalFormatting>
  <conditionalFormatting sqref="C912:D912">
    <cfRule type="duplicateValues" dxfId="41" priority="40"/>
  </conditionalFormatting>
  <conditionalFormatting sqref="C911:D911">
    <cfRule type="duplicateValues" dxfId="40" priority="39"/>
  </conditionalFormatting>
  <conditionalFormatting sqref="C662:C663">
    <cfRule type="duplicateValues" dxfId="39" priority="38"/>
  </conditionalFormatting>
  <conditionalFormatting sqref="C721:C722">
    <cfRule type="duplicateValues" dxfId="38" priority="37"/>
  </conditionalFormatting>
  <conditionalFormatting sqref="C541:C544">
    <cfRule type="duplicateValues" dxfId="37" priority="36"/>
  </conditionalFormatting>
  <conditionalFormatting sqref="C599">
    <cfRule type="duplicateValues" dxfId="36" priority="35"/>
  </conditionalFormatting>
  <conditionalFormatting sqref="C695:C696">
    <cfRule type="duplicateValues" dxfId="35" priority="34"/>
  </conditionalFormatting>
  <conditionalFormatting sqref="C873:D874">
    <cfRule type="duplicateValues" dxfId="34" priority="33"/>
  </conditionalFormatting>
  <conditionalFormatting sqref="C534">
    <cfRule type="duplicateValues" dxfId="33" priority="32"/>
  </conditionalFormatting>
  <conditionalFormatting sqref="E661">
    <cfRule type="duplicateValues" dxfId="32" priority="31"/>
  </conditionalFormatting>
  <conditionalFormatting sqref="D925">
    <cfRule type="duplicateValues" dxfId="31" priority="30"/>
  </conditionalFormatting>
  <conditionalFormatting sqref="C925">
    <cfRule type="duplicateValues" dxfId="30" priority="29"/>
  </conditionalFormatting>
  <conditionalFormatting sqref="E925">
    <cfRule type="duplicateValues" dxfId="29" priority="28"/>
  </conditionalFormatting>
  <conditionalFormatting sqref="D926 D929 D931">
    <cfRule type="duplicateValues" dxfId="28" priority="27"/>
  </conditionalFormatting>
  <conditionalFormatting sqref="C926 C929 C931">
    <cfRule type="duplicateValues" dxfId="27" priority="26"/>
  </conditionalFormatting>
  <conditionalFormatting sqref="E926 E929 E931">
    <cfRule type="duplicateValues" dxfId="26" priority="25"/>
  </conditionalFormatting>
  <conditionalFormatting sqref="D932">
    <cfRule type="duplicateValues" dxfId="25" priority="24"/>
  </conditionalFormatting>
  <conditionalFormatting sqref="D933:D950">
    <cfRule type="duplicateValues" dxfId="24" priority="23"/>
  </conditionalFormatting>
  <conditionalFormatting sqref="D951 D954:D960">
    <cfRule type="duplicateValues" dxfId="23" priority="22"/>
  </conditionalFormatting>
  <conditionalFormatting sqref="D964:D965">
    <cfRule type="duplicateValues" dxfId="22" priority="21"/>
  </conditionalFormatting>
  <conditionalFormatting sqref="D961:D963">
    <cfRule type="duplicateValues" dxfId="21" priority="48"/>
  </conditionalFormatting>
  <conditionalFormatting sqref="D928">
    <cfRule type="duplicateValues" dxfId="20" priority="20"/>
  </conditionalFormatting>
  <conditionalFormatting sqref="C928">
    <cfRule type="duplicateValues" dxfId="19" priority="19"/>
  </conditionalFormatting>
  <conditionalFormatting sqref="E928">
    <cfRule type="duplicateValues" dxfId="18" priority="18"/>
  </conditionalFormatting>
  <conditionalFormatting sqref="D927">
    <cfRule type="duplicateValues" dxfId="17" priority="17"/>
  </conditionalFormatting>
  <conditionalFormatting sqref="C927">
    <cfRule type="duplicateValues" dxfId="16" priority="16"/>
  </conditionalFormatting>
  <conditionalFormatting sqref="E927">
    <cfRule type="duplicateValues" dxfId="15" priority="15"/>
  </conditionalFormatting>
  <conditionalFormatting sqref="D930">
    <cfRule type="duplicateValues" dxfId="14" priority="14"/>
  </conditionalFormatting>
  <conditionalFormatting sqref="C930">
    <cfRule type="duplicateValues" dxfId="13" priority="13"/>
  </conditionalFormatting>
  <conditionalFormatting sqref="E930">
    <cfRule type="duplicateValues" dxfId="12" priority="12"/>
  </conditionalFormatting>
  <conditionalFormatting sqref="C952:C953">
    <cfRule type="duplicateValues" dxfId="11" priority="11"/>
  </conditionalFormatting>
  <conditionalFormatting sqref="D952:D953">
    <cfRule type="duplicateValues" dxfId="10" priority="10"/>
  </conditionalFormatting>
  <conditionalFormatting sqref="C706">
    <cfRule type="duplicateValues" dxfId="9" priority="9"/>
  </conditionalFormatting>
  <conditionalFormatting sqref="C866:D866">
    <cfRule type="duplicateValues" dxfId="8" priority="8"/>
  </conditionalFormatting>
  <conditionalFormatting sqref="C865:D865">
    <cfRule type="duplicateValues" dxfId="7" priority="7"/>
  </conditionalFormatting>
  <conditionalFormatting sqref="C867:D867">
    <cfRule type="duplicateValues" dxfId="6" priority="6"/>
  </conditionalFormatting>
  <conditionalFormatting sqref="C85">
    <cfRule type="duplicateValues" dxfId="5" priority="5"/>
  </conditionalFormatting>
  <conditionalFormatting sqref="C551:C553">
    <cfRule type="duplicateValues" dxfId="4" priority="4"/>
  </conditionalFormatting>
  <conditionalFormatting sqref="C550">
    <cfRule type="duplicateValues" dxfId="3" priority="49"/>
  </conditionalFormatting>
  <conditionalFormatting sqref="D972">
    <cfRule type="duplicateValues" dxfId="2" priority="3"/>
  </conditionalFormatting>
  <conditionalFormatting sqref="D973">
    <cfRule type="duplicateValues" dxfId="1" priority="2"/>
  </conditionalFormatting>
  <conditionalFormatting sqref="D974">
    <cfRule type="duplicateValues" dxfId="0" priority="1"/>
  </conditionalFormatting>
  <hyperlinks>
    <hyperlink ref="E909"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26"/>
  <sheetViews>
    <sheetView topLeftCell="D10" workbookViewId="0">
      <selection activeCell="G26" sqref="G26"/>
    </sheetView>
  </sheetViews>
  <sheetFormatPr baseColWidth="10" defaultRowHeight="15" x14ac:dyDescent="0.25"/>
  <cols>
    <col min="3" max="3" width="47.140625" bestFit="1" customWidth="1"/>
    <col min="4" max="4" width="16.42578125" customWidth="1"/>
    <col min="6" max="6" width="47.140625" bestFit="1" customWidth="1"/>
    <col min="7" max="7" width="16.42578125" customWidth="1"/>
  </cols>
  <sheetData>
    <row r="3" spans="3:4" x14ac:dyDescent="0.25">
      <c r="C3" s="1065" t="s">
        <v>3629</v>
      </c>
      <c r="D3" s="1111" t="s">
        <v>3645</v>
      </c>
    </row>
    <row r="4" spans="3:4" x14ac:dyDescent="0.25">
      <c r="C4" s="1065" t="s">
        <v>3653</v>
      </c>
      <c r="D4" s="1111"/>
    </row>
    <row r="5" spans="3:4" x14ac:dyDescent="0.25">
      <c r="C5" s="1065" t="s">
        <v>3630</v>
      </c>
      <c r="D5" s="1111"/>
    </row>
    <row r="6" spans="3:4" x14ac:dyDescent="0.25">
      <c r="C6" s="1088" t="s">
        <v>3670</v>
      </c>
      <c r="D6" s="1125">
        <v>19058608.640000001</v>
      </c>
    </row>
    <row r="7" spans="3:4" x14ac:dyDescent="0.25">
      <c r="C7" s="1070" t="s">
        <v>3671</v>
      </c>
      <c r="D7" s="804">
        <v>8670000</v>
      </c>
    </row>
    <row r="8" spans="3:4" x14ac:dyDescent="0.25">
      <c r="C8" s="1070" t="s">
        <v>3672</v>
      </c>
      <c r="D8" s="804">
        <v>3674027.63</v>
      </c>
    </row>
    <row r="9" spans="3:4" x14ac:dyDescent="0.25">
      <c r="C9" s="1070" t="s">
        <v>3673</v>
      </c>
      <c r="D9" s="804">
        <v>0</v>
      </c>
    </row>
    <row r="10" spans="3:4" x14ac:dyDescent="0.25">
      <c r="C10" s="1070" t="s">
        <v>3674</v>
      </c>
      <c r="D10" s="804">
        <v>0</v>
      </c>
    </row>
    <row r="11" spans="3:4" x14ac:dyDescent="0.25">
      <c r="C11" s="1070" t="s">
        <v>3633</v>
      </c>
      <c r="D11" s="804">
        <v>6714581.0099999998</v>
      </c>
    </row>
    <row r="12" spans="3:4" x14ac:dyDescent="0.25">
      <c r="C12" s="1070" t="s">
        <v>3675</v>
      </c>
      <c r="D12" s="804">
        <v>0</v>
      </c>
    </row>
    <row r="13" spans="3:4" x14ac:dyDescent="0.25">
      <c r="C13" s="1070" t="s">
        <v>3676</v>
      </c>
      <c r="D13" s="804">
        <v>0</v>
      </c>
    </row>
    <row r="14" spans="3:4" x14ac:dyDescent="0.25">
      <c r="C14" s="1070" t="s">
        <v>3677</v>
      </c>
      <c r="D14" s="804">
        <v>0</v>
      </c>
    </row>
    <row r="15" spans="3:4" x14ac:dyDescent="0.25">
      <c r="C15" s="1070" t="s">
        <v>3678</v>
      </c>
      <c r="D15" s="804">
        <v>0</v>
      </c>
    </row>
    <row r="16" spans="3:4" x14ac:dyDescent="0.25">
      <c r="D16" s="740"/>
    </row>
    <row r="17" spans="6:7" x14ac:dyDescent="0.25">
      <c r="F17" s="1089" t="s">
        <v>3629</v>
      </c>
      <c r="G17" s="1121" t="s">
        <v>3645</v>
      </c>
    </row>
    <row r="18" spans="6:7" x14ac:dyDescent="0.25">
      <c r="F18" s="1089" t="s">
        <v>3653</v>
      </c>
      <c r="G18" s="1122"/>
    </row>
    <row r="19" spans="6:7" x14ac:dyDescent="0.25">
      <c r="F19" s="1089" t="s">
        <v>3634</v>
      </c>
      <c r="G19" s="1122"/>
    </row>
    <row r="20" spans="6:7" x14ac:dyDescent="0.25">
      <c r="F20" s="1089" t="s">
        <v>3631</v>
      </c>
      <c r="G20" s="1122"/>
    </row>
    <row r="21" spans="6:7" x14ac:dyDescent="0.25">
      <c r="F21" s="1090" t="s">
        <v>3005</v>
      </c>
      <c r="G21" s="1122"/>
    </row>
    <row r="22" spans="6:7" x14ac:dyDescent="0.25">
      <c r="F22" s="1089" t="s">
        <v>4095</v>
      </c>
      <c r="G22" s="1123"/>
    </row>
    <row r="23" spans="6:7" x14ac:dyDescent="0.25">
      <c r="F23" s="1089" t="s">
        <v>3631</v>
      </c>
      <c r="G23" s="1057">
        <v>926224278.62</v>
      </c>
    </row>
    <row r="24" spans="6:7" ht="30" x14ac:dyDescent="0.25">
      <c r="F24" s="1091" t="s">
        <v>4093</v>
      </c>
      <c r="G24" s="1092">
        <v>130697233.89</v>
      </c>
    </row>
    <row r="25" spans="6:7" x14ac:dyDescent="0.25">
      <c r="F25" s="1091"/>
      <c r="G25" s="1092"/>
    </row>
    <row r="26" spans="6:7" ht="45" x14ac:dyDescent="0.25">
      <c r="F26" s="1091" t="s">
        <v>4094</v>
      </c>
      <c r="G26" s="1092">
        <v>795527044.73000002</v>
      </c>
    </row>
  </sheetData>
  <mergeCells count="2">
    <mergeCell ref="D3:D5"/>
    <mergeCell ref="G17:G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44"/>
  <sheetViews>
    <sheetView topLeftCell="A19" workbookViewId="0">
      <selection activeCell="E34" sqref="E34"/>
    </sheetView>
  </sheetViews>
  <sheetFormatPr baseColWidth="10" defaultRowHeight="15" x14ac:dyDescent="0.25"/>
  <cols>
    <col min="3" max="3" width="47.140625" bestFit="1" customWidth="1"/>
    <col min="4" max="4" width="16.42578125" style="740" customWidth="1"/>
  </cols>
  <sheetData>
    <row r="2" spans="3:4" x14ac:dyDescent="0.25">
      <c r="C2" s="1055" t="s">
        <v>3629</v>
      </c>
      <c r="D2" s="1127" t="s">
        <v>3645</v>
      </c>
    </row>
    <row r="3" spans="3:4" x14ac:dyDescent="0.25">
      <c r="C3" s="1055" t="s">
        <v>3653</v>
      </c>
      <c r="D3" s="1128"/>
    </row>
    <row r="4" spans="3:4" x14ac:dyDescent="0.25">
      <c r="C4" s="1055" t="s">
        <v>3630</v>
      </c>
      <c r="D4" s="1129"/>
    </row>
    <row r="5" spans="3:4" x14ac:dyDescent="0.25">
      <c r="C5" s="1053" t="s">
        <v>3005</v>
      </c>
      <c r="D5" s="803">
        <v>2278286858.9700036</v>
      </c>
    </row>
    <row r="6" spans="3:4" x14ac:dyDescent="0.25">
      <c r="C6" s="802" t="s">
        <v>3671</v>
      </c>
      <c r="D6" s="804">
        <v>863396234.88</v>
      </c>
    </row>
    <row r="7" spans="3:4" x14ac:dyDescent="0.25">
      <c r="C7" s="802" t="s">
        <v>3672</v>
      </c>
      <c r="D7" s="804">
        <v>481743202.32999986</v>
      </c>
    </row>
    <row r="8" spans="3:4" x14ac:dyDescent="0.25">
      <c r="C8" s="802" t="s">
        <v>3673</v>
      </c>
      <c r="D8" s="804">
        <v>842841859.50999999</v>
      </c>
    </row>
    <row r="9" spans="3:4" x14ac:dyDescent="0.25">
      <c r="C9" s="802" t="s">
        <v>3674</v>
      </c>
      <c r="D9" s="804">
        <v>29707874.169999998</v>
      </c>
    </row>
    <row r="10" spans="3:4" x14ac:dyDescent="0.25">
      <c r="C10" s="802" t="s">
        <v>3633</v>
      </c>
      <c r="D10" s="804">
        <v>60597688.080000013</v>
      </c>
    </row>
    <row r="11" spans="3:4" x14ac:dyDescent="0.25">
      <c r="C11" s="802" t="s">
        <v>3675</v>
      </c>
      <c r="D11" s="804">
        <v>0</v>
      </c>
    </row>
    <row r="12" spans="3:4" x14ac:dyDescent="0.25">
      <c r="C12" s="802" t="s">
        <v>3676</v>
      </c>
      <c r="D12" s="804">
        <v>0</v>
      </c>
    </row>
    <row r="13" spans="3:4" x14ac:dyDescent="0.25">
      <c r="C13" s="802" t="s">
        <v>3677</v>
      </c>
      <c r="D13" s="804">
        <v>0</v>
      </c>
    </row>
    <row r="14" spans="3:4" x14ac:dyDescent="0.25">
      <c r="C14" s="802" t="s">
        <v>3678</v>
      </c>
      <c r="D14" s="804">
        <v>0</v>
      </c>
    </row>
    <row r="17" spans="3:4" x14ac:dyDescent="0.25">
      <c r="C17" s="1049" t="s">
        <v>3629</v>
      </c>
      <c r="D17" s="1127" t="s">
        <v>3645</v>
      </c>
    </row>
    <row r="18" spans="3:4" x14ac:dyDescent="0.25">
      <c r="C18" s="1049" t="s">
        <v>3653</v>
      </c>
      <c r="D18" s="1128"/>
    </row>
    <row r="19" spans="3:4" x14ac:dyDescent="0.25">
      <c r="C19" s="1049" t="s">
        <v>3630</v>
      </c>
      <c r="D19" s="1129"/>
    </row>
    <row r="20" spans="3:4" x14ac:dyDescent="0.25">
      <c r="C20" s="1093" t="s">
        <v>3679</v>
      </c>
      <c r="D20" s="803">
        <v>130697233.89</v>
      </c>
    </row>
    <row r="21" spans="3:4" x14ac:dyDescent="0.25">
      <c r="C21" s="1094" t="s">
        <v>3671</v>
      </c>
      <c r="D21" s="804">
        <v>0</v>
      </c>
    </row>
    <row r="22" spans="3:4" x14ac:dyDescent="0.25">
      <c r="C22" s="1094" t="s">
        <v>3672</v>
      </c>
      <c r="D22" s="804">
        <v>0</v>
      </c>
    </row>
    <row r="23" spans="3:4" x14ac:dyDescent="0.25">
      <c r="C23" s="1094" t="s">
        <v>3673</v>
      </c>
      <c r="D23" s="804">
        <v>0</v>
      </c>
    </row>
    <row r="24" spans="3:4" x14ac:dyDescent="0.25">
      <c r="C24" s="1094" t="s">
        <v>3674</v>
      </c>
      <c r="D24" s="804">
        <v>0</v>
      </c>
    </row>
    <row r="25" spans="3:4" x14ac:dyDescent="0.25">
      <c r="C25" s="1094" t="s">
        <v>3633</v>
      </c>
      <c r="D25" s="804">
        <v>0</v>
      </c>
    </row>
    <row r="26" spans="3:4" x14ac:dyDescent="0.25">
      <c r="C26" s="1094" t="s">
        <v>3675</v>
      </c>
      <c r="D26" s="804">
        <v>130697233.89</v>
      </c>
    </row>
    <row r="27" spans="3:4" x14ac:dyDescent="0.25">
      <c r="C27" s="1094" t="s">
        <v>3676</v>
      </c>
      <c r="D27" s="804">
        <v>0</v>
      </c>
    </row>
    <row r="28" spans="3:4" x14ac:dyDescent="0.25">
      <c r="C28" s="1094" t="s">
        <v>3677</v>
      </c>
      <c r="D28" s="804">
        <v>0</v>
      </c>
    </row>
    <row r="29" spans="3:4" x14ac:dyDescent="0.25">
      <c r="C29" s="1094" t="s">
        <v>3678</v>
      </c>
      <c r="D29" s="804">
        <v>0</v>
      </c>
    </row>
    <row r="32" spans="3:4" x14ac:dyDescent="0.25">
      <c r="C32" s="1049" t="s">
        <v>3629</v>
      </c>
      <c r="D32" s="1127" t="s">
        <v>3645</v>
      </c>
    </row>
    <row r="33" spans="3:4" x14ac:dyDescent="0.25">
      <c r="C33" s="1049" t="s">
        <v>3653</v>
      </c>
      <c r="D33" s="1128"/>
    </row>
    <row r="34" spans="3:4" x14ac:dyDescent="0.25">
      <c r="C34" s="1049" t="s">
        <v>3630</v>
      </c>
      <c r="D34" s="1129"/>
    </row>
    <row r="35" spans="3:4" x14ac:dyDescent="0.25">
      <c r="C35" s="1093" t="s">
        <v>4030</v>
      </c>
      <c r="D35" s="803">
        <v>795527044.73000002</v>
      </c>
    </row>
    <row r="36" spans="3:4" x14ac:dyDescent="0.25">
      <c r="C36" s="1094" t="s">
        <v>3671</v>
      </c>
      <c r="D36" s="804">
        <v>219760163.48999995</v>
      </c>
    </row>
    <row r="37" spans="3:4" x14ac:dyDescent="0.25">
      <c r="C37" s="1094" t="s">
        <v>3672</v>
      </c>
      <c r="D37" s="804">
        <v>43395616.809999995</v>
      </c>
    </row>
    <row r="38" spans="3:4" x14ac:dyDescent="0.25">
      <c r="C38" s="1094" t="s">
        <v>3673</v>
      </c>
      <c r="D38" s="804">
        <v>223736771.79000002</v>
      </c>
    </row>
    <row r="39" spans="3:4" x14ac:dyDescent="0.25">
      <c r="C39" s="1094" t="s">
        <v>3674</v>
      </c>
      <c r="D39" s="804">
        <v>0</v>
      </c>
    </row>
    <row r="40" spans="3:4" x14ac:dyDescent="0.25">
      <c r="C40" s="1094" t="s">
        <v>3633</v>
      </c>
      <c r="D40" s="804">
        <v>58171144.949999996</v>
      </c>
    </row>
    <row r="41" spans="3:4" x14ac:dyDescent="0.25">
      <c r="C41" s="1094" t="s">
        <v>3675</v>
      </c>
      <c r="D41" s="804">
        <v>0</v>
      </c>
    </row>
    <row r="42" spans="3:4" x14ac:dyDescent="0.25">
      <c r="C42" s="1094" t="s">
        <v>3676</v>
      </c>
      <c r="D42" s="804">
        <v>0</v>
      </c>
    </row>
    <row r="43" spans="3:4" x14ac:dyDescent="0.25">
      <c r="C43" s="1094" t="s">
        <v>3677</v>
      </c>
      <c r="D43" s="804">
        <v>0</v>
      </c>
    </row>
    <row r="44" spans="3:4" x14ac:dyDescent="0.25">
      <c r="C44" s="1094" t="s">
        <v>3678</v>
      </c>
      <c r="D44" s="804">
        <v>250463347.69000003</v>
      </c>
    </row>
  </sheetData>
  <mergeCells count="3">
    <mergeCell ref="D17:D19"/>
    <mergeCell ref="D32:D34"/>
    <mergeCell ref="D2:D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5"/>
  <sheetViews>
    <sheetView workbookViewId="0">
      <selection activeCell="F12" sqref="F12"/>
    </sheetView>
  </sheetViews>
  <sheetFormatPr baseColWidth="10" defaultRowHeight="15" x14ac:dyDescent="0.25"/>
  <cols>
    <col min="1" max="1" width="8.7109375" customWidth="1"/>
    <col min="2" max="2" width="7.140625" customWidth="1"/>
    <col min="3" max="3" width="50.140625" customWidth="1"/>
    <col min="4" max="4" width="18.7109375" style="740" customWidth="1"/>
    <col min="5" max="5" width="5.28515625" customWidth="1"/>
  </cols>
  <sheetData>
    <row r="2" spans="1:4" x14ac:dyDescent="0.25">
      <c r="B2" s="800"/>
      <c r="C2" s="1056" t="s">
        <v>3629</v>
      </c>
      <c r="D2" s="1111" t="s">
        <v>3645</v>
      </c>
    </row>
    <row r="3" spans="1:4" ht="15" customHeight="1" x14ac:dyDescent="0.25">
      <c r="A3" s="801"/>
      <c r="B3" s="800"/>
      <c r="C3" s="1056" t="s">
        <v>3653</v>
      </c>
      <c r="D3" s="1111"/>
    </row>
    <row r="4" spans="1:4" x14ac:dyDescent="0.25">
      <c r="A4" s="801"/>
      <c r="B4" s="800"/>
      <c r="C4" s="1056" t="s">
        <v>3689</v>
      </c>
      <c r="D4" s="1111"/>
    </row>
    <row r="5" spans="1:4" x14ac:dyDescent="0.25">
      <c r="A5" s="801"/>
      <c r="B5" s="800"/>
      <c r="C5" s="1054" t="s">
        <v>3631</v>
      </c>
      <c r="D5" s="803">
        <v>6417394389.2999954</v>
      </c>
    </row>
    <row r="6" spans="1:4" x14ac:dyDescent="0.25">
      <c r="A6" s="801"/>
      <c r="B6" s="1095" t="s">
        <v>4050</v>
      </c>
      <c r="C6" s="1094"/>
      <c r="D6" s="804">
        <v>1564453018.2299998</v>
      </c>
    </row>
    <row r="7" spans="1:4" x14ac:dyDescent="0.25">
      <c r="A7" s="801"/>
      <c r="B7" s="1095" t="s">
        <v>4052</v>
      </c>
      <c r="C7" s="1094"/>
      <c r="D7" s="804">
        <v>708454187.75999987</v>
      </c>
    </row>
    <row r="8" spans="1:4" x14ac:dyDescent="0.25">
      <c r="A8" s="801"/>
      <c r="B8" s="1095" t="s">
        <v>4036</v>
      </c>
      <c r="C8" s="1094"/>
      <c r="D8" s="804">
        <v>632534936.19999969</v>
      </c>
    </row>
    <row r="9" spans="1:4" x14ac:dyDescent="0.25">
      <c r="A9" s="801"/>
      <c r="B9" s="1095" t="s">
        <v>4051</v>
      </c>
      <c r="C9" s="1094"/>
      <c r="D9" s="804">
        <v>603338372.67000008</v>
      </c>
    </row>
    <row r="10" spans="1:4" x14ac:dyDescent="0.25">
      <c r="A10" s="801"/>
      <c r="B10" s="1095" t="s">
        <v>4037</v>
      </c>
      <c r="C10" s="1094"/>
      <c r="D10" s="804">
        <v>404670395.08999991</v>
      </c>
    </row>
    <row r="11" spans="1:4" x14ac:dyDescent="0.25">
      <c r="A11" s="801"/>
      <c r="B11" s="1095" t="s">
        <v>4038</v>
      </c>
      <c r="C11" s="1094"/>
      <c r="D11" s="804">
        <v>278216168.97000009</v>
      </c>
    </row>
    <row r="12" spans="1:4" x14ac:dyDescent="0.25">
      <c r="A12" s="801"/>
      <c r="B12" s="1095" t="s">
        <v>4049</v>
      </c>
      <c r="C12" s="1094"/>
      <c r="D12" s="804">
        <v>188708944.66999972</v>
      </c>
    </row>
    <row r="13" spans="1:4" x14ac:dyDescent="0.25">
      <c r="A13" s="801"/>
      <c r="B13" s="1095" t="s">
        <v>4048</v>
      </c>
      <c r="C13" s="1094"/>
      <c r="D13" s="804">
        <v>182370559.92999983</v>
      </c>
    </row>
    <row r="14" spans="1:4" x14ac:dyDescent="0.25">
      <c r="A14" s="801"/>
      <c r="B14" s="1095" t="s">
        <v>4039</v>
      </c>
      <c r="C14" s="1094"/>
      <c r="D14" s="804">
        <v>167597311.30000001</v>
      </c>
    </row>
    <row r="15" spans="1:4" x14ac:dyDescent="0.25">
      <c r="A15" s="801"/>
      <c r="B15" s="1095" t="s">
        <v>4059</v>
      </c>
      <c r="C15" s="1094"/>
      <c r="D15" s="804">
        <v>126672228.74999999</v>
      </c>
    </row>
    <row r="16" spans="1:4" x14ac:dyDescent="0.25">
      <c r="A16" s="801"/>
      <c r="B16" s="1095" t="s">
        <v>4047</v>
      </c>
      <c r="C16" s="1094"/>
      <c r="D16" s="804">
        <v>57331793.909999989</v>
      </c>
    </row>
    <row r="17" spans="1:4" x14ac:dyDescent="0.25">
      <c r="A17" s="801"/>
      <c r="B17" s="1095" t="s">
        <v>4053</v>
      </c>
      <c r="C17" s="1094"/>
      <c r="D17" s="804">
        <v>54061443.159999989</v>
      </c>
    </row>
    <row r="18" spans="1:4" x14ac:dyDescent="0.25">
      <c r="A18" s="801"/>
      <c r="B18" s="1095" t="s">
        <v>3924</v>
      </c>
      <c r="C18" s="1094"/>
      <c r="D18" s="804">
        <v>52199411.939999998</v>
      </c>
    </row>
    <row r="19" spans="1:4" x14ac:dyDescent="0.25">
      <c r="A19" s="801"/>
      <c r="B19" s="1095" t="s">
        <v>4055</v>
      </c>
      <c r="C19" s="1094"/>
      <c r="D19" s="804">
        <v>51733861.94000002</v>
      </c>
    </row>
    <row r="20" spans="1:4" x14ac:dyDescent="0.25">
      <c r="A20" s="801"/>
      <c r="B20" s="1095" t="s">
        <v>4058</v>
      </c>
      <c r="C20" s="1094"/>
      <c r="D20" s="804">
        <v>46103525.090000011</v>
      </c>
    </row>
    <row r="21" spans="1:4" x14ac:dyDescent="0.25">
      <c r="A21" s="801"/>
      <c r="B21" s="1095" t="s">
        <v>4041</v>
      </c>
      <c r="C21" s="1094"/>
      <c r="D21" s="804">
        <v>44596942.369999997</v>
      </c>
    </row>
    <row r="22" spans="1:4" x14ac:dyDescent="0.25">
      <c r="A22" s="801"/>
      <c r="B22" s="1095" t="s">
        <v>4054</v>
      </c>
      <c r="C22" s="1094"/>
      <c r="D22" s="804">
        <v>44261508.499999993</v>
      </c>
    </row>
    <row r="23" spans="1:4" x14ac:dyDescent="0.25">
      <c r="A23" s="801"/>
      <c r="B23" s="1095" t="s">
        <v>4061</v>
      </c>
      <c r="C23" s="1094"/>
      <c r="D23" s="804">
        <v>38162354.509999998</v>
      </c>
    </row>
    <row r="24" spans="1:4" x14ac:dyDescent="0.25">
      <c r="A24" s="801"/>
      <c r="B24" s="1095" t="s">
        <v>4060</v>
      </c>
      <c r="C24" s="1094"/>
      <c r="D24" s="804">
        <v>35006284.969999999</v>
      </c>
    </row>
    <row r="25" spans="1:4" x14ac:dyDescent="0.25">
      <c r="A25" s="801"/>
      <c r="B25" s="1095" t="s">
        <v>4056</v>
      </c>
      <c r="C25" s="1094"/>
      <c r="D25" s="804">
        <v>34087134.909999982</v>
      </c>
    </row>
    <row r="26" spans="1:4" x14ac:dyDescent="0.25">
      <c r="A26" s="801"/>
      <c r="B26" s="1095" t="s">
        <v>4043</v>
      </c>
      <c r="C26" s="1094"/>
      <c r="D26" s="804">
        <v>32669735.730000012</v>
      </c>
    </row>
    <row r="27" spans="1:4" x14ac:dyDescent="0.25">
      <c r="A27" s="801"/>
      <c r="B27" s="1095" t="s">
        <v>4066</v>
      </c>
      <c r="C27" s="1094"/>
      <c r="D27" s="804">
        <v>32210665.680000007</v>
      </c>
    </row>
    <row r="28" spans="1:4" x14ac:dyDescent="0.25">
      <c r="A28" s="801"/>
      <c r="B28" s="1095" t="s">
        <v>4057</v>
      </c>
      <c r="C28" s="1094"/>
      <c r="D28" s="804">
        <v>29625968.190000001</v>
      </c>
    </row>
    <row r="29" spans="1:4" x14ac:dyDescent="0.25">
      <c r="A29" s="801"/>
      <c r="B29" s="1095" t="s">
        <v>4064</v>
      </c>
      <c r="C29" s="1094"/>
      <c r="D29" s="804">
        <v>28166371.149999991</v>
      </c>
    </row>
    <row r="30" spans="1:4" x14ac:dyDescent="0.25">
      <c r="A30" s="801"/>
      <c r="B30" s="1095" t="s">
        <v>4062</v>
      </c>
      <c r="C30" s="1094"/>
      <c r="D30" s="804">
        <v>27251129.210000001</v>
      </c>
    </row>
    <row r="31" spans="1:4" x14ac:dyDescent="0.25">
      <c r="A31" s="801"/>
      <c r="B31" s="1095" t="s">
        <v>4065</v>
      </c>
      <c r="C31" s="1094"/>
      <c r="D31" s="804">
        <v>23953280.280000005</v>
      </c>
    </row>
    <row r="32" spans="1:4" x14ac:dyDescent="0.25">
      <c r="A32" s="801"/>
      <c r="B32" s="1095" t="s">
        <v>4042</v>
      </c>
      <c r="C32" s="1094"/>
      <c r="D32" s="804">
        <v>22576041.360000007</v>
      </c>
    </row>
    <row r="33" spans="1:4" x14ac:dyDescent="0.25">
      <c r="A33" s="801"/>
      <c r="B33" s="1095" t="s">
        <v>4040</v>
      </c>
      <c r="C33" s="1094"/>
      <c r="D33" s="804">
        <v>21743164.919999994</v>
      </c>
    </row>
    <row r="34" spans="1:4" x14ac:dyDescent="0.25">
      <c r="A34" s="801"/>
      <c r="B34" s="1095" t="s">
        <v>4044</v>
      </c>
      <c r="C34" s="1094"/>
      <c r="D34" s="804">
        <v>17630742</v>
      </c>
    </row>
    <row r="35" spans="1:4" x14ac:dyDescent="0.25">
      <c r="A35" s="801"/>
      <c r="B35" s="1095" t="s">
        <v>4099</v>
      </c>
      <c r="C35" s="1094"/>
      <c r="D35" s="804">
        <v>13502258.49</v>
      </c>
    </row>
    <row r="36" spans="1:4" x14ac:dyDescent="0.25">
      <c r="A36" s="801"/>
      <c r="B36" s="1095" t="s">
        <v>4063</v>
      </c>
      <c r="C36" s="1094"/>
      <c r="D36" s="804">
        <v>13407707.02</v>
      </c>
    </row>
    <row r="37" spans="1:4" x14ac:dyDescent="0.25">
      <c r="A37" s="801"/>
      <c r="B37" s="1095" t="s">
        <v>4068</v>
      </c>
      <c r="C37" s="1094"/>
      <c r="D37" s="804">
        <v>12973786.610000005</v>
      </c>
    </row>
    <row r="38" spans="1:4" x14ac:dyDescent="0.25">
      <c r="A38" s="801"/>
      <c r="B38" s="1095" t="s">
        <v>4070</v>
      </c>
      <c r="C38" s="1094"/>
      <c r="D38" s="804">
        <v>11508000</v>
      </c>
    </row>
    <row r="39" spans="1:4" x14ac:dyDescent="0.25">
      <c r="A39" s="801"/>
      <c r="B39" s="1095" t="s">
        <v>4045</v>
      </c>
      <c r="C39" s="1094"/>
      <c r="D39" s="804">
        <v>10997439.610000001</v>
      </c>
    </row>
    <row r="40" spans="1:4" x14ac:dyDescent="0.25">
      <c r="A40" s="801"/>
      <c r="B40" s="1095" t="s">
        <v>4069</v>
      </c>
      <c r="C40" s="1094"/>
      <c r="D40" s="804">
        <v>9773063.5899999999</v>
      </c>
    </row>
    <row r="41" spans="1:4" x14ac:dyDescent="0.25">
      <c r="A41" s="801"/>
      <c r="B41" s="1095" t="s">
        <v>4071</v>
      </c>
      <c r="C41" s="1094"/>
      <c r="D41" s="804">
        <v>9674080.6899999976</v>
      </c>
    </row>
    <row r="42" spans="1:4" x14ac:dyDescent="0.25">
      <c r="A42" s="801"/>
      <c r="B42" s="1095" t="s">
        <v>4067</v>
      </c>
      <c r="C42" s="1094"/>
      <c r="D42" s="804">
        <v>7500000</v>
      </c>
    </row>
    <row r="43" spans="1:4" x14ac:dyDescent="0.25">
      <c r="A43" s="801"/>
      <c r="B43" s="1095" t="s">
        <v>4072</v>
      </c>
      <c r="C43" s="1094"/>
      <c r="D43" s="804">
        <v>7500000</v>
      </c>
    </row>
    <row r="44" spans="1:4" x14ac:dyDescent="0.25">
      <c r="A44" s="801"/>
      <c r="B44" s="1095" t="s">
        <v>4073</v>
      </c>
      <c r="C44" s="1094"/>
      <c r="D44" s="804">
        <v>4562781.759999997</v>
      </c>
    </row>
    <row r="45" spans="1:4" x14ac:dyDescent="0.25">
      <c r="A45" s="801"/>
      <c r="B45" s="1095" t="s">
        <v>4046</v>
      </c>
      <c r="C45" s="687"/>
      <c r="D45" s="805">
        <v>765607788.13999987</v>
      </c>
    </row>
  </sheetData>
  <mergeCells count="1">
    <mergeCell ref="D2: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L98"/>
  <sheetViews>
    <sheetView workbookViewId="0">
      <selection activeCell="L3" sqref="L3"/>
    </sheetView>
  </sheetViews>
  <sheetFormatPr baseColWidth="10" defaultRowHeight="15" x14ac:dyDescent="0.25"/>
  <cols>
    <col min="7" max="7" width="13" bestFit="1" customWidth="1"/>
    <col min="8" max="8" width="64.140625" bestFit="1" customWidth="1"/>
  </cols>
  <sheetData>
    <row r="2" spans="7:12" x14ac:dyDescent="0.25">
      <c r="G2" t="s">
        <v>3652</v>
      </c>
      <c r="H2" t="s">
        <v>3001</v>
      </c>
      <c r="J2" t="s">
        <v>3002</v>
      </c>
      <c r="K2" t="s">
        <v>3003</v>
      </c>
    </row>
    <row r="3" spans="7:12" x14ac:dyDescent="0.25">
      <c r="G3" t="s">
        <v>3166</v>
      </c>
      <c r="H3" t="s">
        <v>3013</v>
      </c>
      <c r="J3" t="s">
        <v>3006</v>
      </c>
      <c r="K3" t="s">
        <v>3007</v>
      </c>
      <c r="L3" t="s">
        <v>3006</v>
      </c>
    </row>
    <row r="4" spans="7:12" x14ac:dyDescent="0.25">
      <c r="G4" t="s">
        <v>3166</v>
      </c>
      <c r="H4" t="s">
        <v>3101</v>
      </c>
      <c r="J4" t="s">
        <v>3008</v>
      </c>
      <c r="K4" t="s">
        <v>3009</v>
      </c>
      <c r="L4" t="s">
        <v>3008</v>
      </c>
    </row>
    <row r="5" spans="7:12" x14ac:dyDescent="0.25">
      <c r="G5" t="s">
        <v>3166</v>
      </c>
      <c r="H5" t="s">
        <v>3102</v>
      </c>
      <c r="J5" t="s">
        <v>3011</v>
      </c>
      <c r="K5" t="s">
        <v>3012</v>
      </c>
      <c r="L5" t="s">
        <v>3011</v>
      </c>
    </row>
    <row r="6" spans="7:12" x14ac:dyDescent="0.25">
      <c r="G6" t="s">
        <v>3166</v>
      </c>
      <c r="H6" t="s">
        <v>3183</v>
      </c>
      <c r="J6" t="s">
        <v>3015</v>
      </c>
      <c r="K6" t="s">
        <v>3016</v>
      </c>
      <c r="L6" t="s">
        <v>3015</v>
      </c>
    </row>
    <row r="7" spans="7:12" x14ac:dyDescent="0.25">
      <c r="G7" t="s">
        <v>3166</v>
      </c>
      <c r="H7" t="s">
        <v>3191</v>
      </c>
      <c r="J7" t="s">
        <v>3018</v>
      </c>
      <c r="K7" t="s">
        <v>3019</v>
      </c>
      <c r="L7" t="s">
        <v>3018</v>
      </c>
    </row>
    <row r="8" spans="7:12" x14ac:dyDescent="0.25">
      <c r="G8" t="s">
        <v>3168</v>
      </c>
      <c r="H8" t="s">
        <v>3120</v>
      </c>
      <c r="J8" t="s">
        <v>3021</v>
      </c>
      <c r="K8" t="s">
        <v>3022</v>
      </c>
      <c r="L8" t="s">
        <v>3021</v>
      </c>
    </row>
    <row r="9" spans="7:12" x14ac:dyDescent="0.25">
      <c r="G9" t="s">
        <v>3168</v>
      </c>
      <c r="H9" t="s">
        <v>3121</v>
      </c>
      <c r="J9" t="s">
        <v>3024</v>
      </c>
      <c r="K9" t="s">
        <v>3025</v>
      </c>
      <c r="L9" t="s">
        <v>3024</v>
      </c>
    </row>
    <row r="10" spans="7:12" x14ac:dyDescent="0.25">
      <c r="G10" t="s">
        <v>3168</v>
      </c>
      <c r="H10" t="s">
        <v>3184</v>
      </c>
      <c r="J10" t="s">
        <v>3027</v>
      </c>
      <c r="K10" t="s">
        <v>3028</v>
      </c>
      <c r="L10" t="s">
        <v>3027</v>
      </c>
    </row>
    <row r="11" spans="7:12" x14ac:dyDescent="0.25">
      <c r="G11" t="s">
        <v>3057</v>
      </c>
      <c r="H11" t="s">
        <v>3005</v>
      </c>
      <c r="J11" t="s">
        <v>3031</v>
      </c>
      <c r="K11" t="s">
        <v>3032</v>
      </c>
      <c r="L11" t="s">
        <v>3031</v>
      </c>
    </row>
    <row r="12" spans="7:12" x14ac:dyDescent="0.25">
      <c r="G12" t="s">
        <v>3057</v>
      </c>
      <c r="H12" t="s">
        <v>3133</v>
      </c>
      <c r="J12" t="s">
        <v>3033</v>
      </c>
      <c r="K12" t="s">
        <v>3034</v>
      </c>
      <c r="L12" t="s">
        <v>3033</v>
      </c>
    </row>
    <row r="13" spans="7:12" x14ac:dyDescent="0.25">
      <c r="G13" t="s">
        <v>3057</v>
      </c>
      <c r="H13" t="s">
        <v>3134</v>
      </c>
      <c r="J13" t="s">
        <v>3036</v>
      </c>
      <c r="K13" t="s">
        <v>3037</v>
      </c>
      <c r="L13" t="s">
        <v>3036</v>
      </c>
    </row>
    <row r="14" spans="7:12" x14ac:dyDescent="0.25">
      <c r="G14" t="s">
        <v>3055</v>
      </c>
      <c r="H14" t="s">
        <v>3177</v>
      </c>
      <c r="J14" t="s">
        <v>3041</v>
      </c>
      <c r="K14" t="s">
        <v>3042</v>
      </c>
      <c r="L14" t="s">
        <v>3041</v>
      </c>
    </row>
    <row r="15" spans="7:12" x14ac:dyDescent="0.25">
      <c r="G15" t="s">
        <v>3082</v>
      </c>
      <c r="H15" t="s">
        <v>3043</v>
      </c>
      <c r="J15" t="s">
        <v>3044</v>
      </c>
      <c r="K15" t="s">
        <v>3045</v>
      </c>
      <c r="L15" t="s">
        <v>3044</v>
      </c>
    </row>
    <row r="16" spans="7:12" x14ac:dyDescent="0.25">
      <c r="G16" t="s">
        <v>3082</v>
      </c>
      <c r="H16" t="s">
        <v>3105</v>
      </c>
      <c r="J16" t="s">
        <v>3046</v>
      </c>
      <c r="K16" t="s">
        <v>3047</v>
      </c>
      <c r="L16" t="s">
        <v>3046</v>
      </c>
    </row>
    <row r="17" spans="7:12" x14ac:dyDescent="0.25">
      <c r="G17" t="s">
        <v>3082</v>
      </c>
      <c r="H17" t="s">
        <v>3106</v>
      </c>
      <c r="J17" t="s">
        <v>3048</v>
      </c>
      <c r="K17" t="s">
        <v>3049</v>
      </c>
      <c r="L17" t="s">
        <v>3048</v>
      </c>
    </row>
    <row r="18" spans="7:12" x14ac:dyDescent="0.25">
      <c r="G18" t="s">
        <v>3082</v>
      </c>
      <c r="H18" t="s">
        <v>3110</v>
      </c>
      <c r="J18" t="s">
        <v>3050</v>
      </c>
      <c r="K18" t="s">
        <v>3051</v>
      </c>
      <c r="L18" t="s">
        <v>3050</v>
      </c>
    </row>
    <row r="19" spans="7:12" x14ac:dyDescent="0.25">
      <c r="G19" t="s">
        <v>3082</v>
      </c>
      <c r="H19" t="s">
        <v>3111</v>
      </c>
      <c r="J19" t="s">
        <v>3053</v>
      </c>
      <c r="K19" t="s">
        <v>3054</v>
      </c>
      <c r="L19" t="s">
        <v>3053</v>
      </c>
    </row>
    <row r="20" spans="7:12" x14ac:dyDescent="0.25">
      <c r="G20" t="s">
        <v>3082</v>
      </c>
      <c r="H20" t="s">
        <v>3112</v>
      </c>
      <c r="J20" t="s">
        <v>3055</v>
      </c>
      <c r="K20" t="s">
        <v>3056</v>
      </c>
      <c r="L20" t="s">
        <v>3055</v>
      </c>
    </row>
    <row r="21" spans="7:12" x14ac:dyDescent="0.25">
      <c r="G21" t="s">
        <v>3082</v>
      </c>
      <c r="H21" t="s">
        <v>3113</v>
      </c>
      <c r="J21" t="s">
        <v>3057</v>
      </c>
      <c r="K21" t="s">
        <v>3058</v>
      </c>
      <c r="L21" t="s">
        <v>3057</v>
      </c>
    </row>
    <row r="22" spans="7:12" x14ac:dyDescent="0.25">
      <c r="G22" t="s">
        <v>3082</v>
      </c>
      <c r="H22" t="s">
        <v>3116</v>
      </c>
      <c r="J22" t="s">
        <v>3059</v>
      </c>
      <c r="K22" t="s">
        <v>3060</v>
      </c>
      <c r="L22" t="s">
        <v>3059</v>
      </c>
    </row>
    <row r="23" spans="7:12" x14ac:dyDescent="0.25">
      <c r="G23" t="s">
        <v>3082</v>
      </c>
      <c r="H23" t="s">
        <v>3117</v>
      </c>
      <c r="J23" t="s">
        <v>3061</v>
      </c>
      <c r="K23" t="s">
        <v>3062</v>
      </c>
      <c r="L23" t="s">
        <v>3061</v>
      </c>
    </row>
    <row r="24" spans="7:12" x14ac:dyDescent="0.25">
      <c r="G24" t="s">
        <v>3082</v>
      </c>
      <c r="H24" t="s">
        <v>3122</v>
      </c>
      <c r="J24" t="s">
        <v>3063</v>
      </c>
      <c r="K24" t="s">
        <v>3064</v>
      </c>
      <c r="L24" t="s">
        <v>3063</v>
      </c>
    </row>
    <row r="25" spans="7:12" x14ac:dyDescent="0.25">
      <c r="G25" t="s">
        <v>3082</v>
      </c>
      <c r="H25" t="s">
        <v>3123</v>
      </c>
      <c r="J25" t="s">
        <v>3066</v>
      </c>
      <c r="K25" t="s">
        <v>3067</v>
      </c>
      <c r="L25" t="s">
        <v>3066</v>
      </c>
    </row>
    <row r="26" spans="7:12" x14ac:dyDescent="0.25">
      <c r="G26" t="s">
        <v>3082</v>
      </c>
      <c r="H26" t="s">
        <v>3124</v>
      </c>
      <c r="J26" t="s">
        <v>3068</v>
      </c>
      <c r="K26" t="s">
        <v>3069</v>
      </c>
      <c r="L26" t="s">
        <v>3068</v>
      </c>
    </row>
    <row r="27" spans="7:12" x14ac:dyDescent="0.25">
      <c r="G27" t="s">
        <v>3082</v>
      </c>
      <c r="H27" t="s">
        <v>3125</v>
      </c>
      <c r="J27" t="s">
        <v>3070</v>
      </c>
      <c r="K27" t="s">
        <v>3071</v>
      </c>
      <c r="L27" t="s">
        <v>3070</v>
      </c>
    </row>
    <row r="28" spans="7:12" x14ac:dyDescent="0.25">
      <c r="G28" t="s">
        <v>3082</v>
      </c>
      <c r="H28" t="s">
        <v>3126</v>
      </c>
      <c r="J28" t="s">
        <v>3072</v>
      </c>
      <c r="K28" t="s">
        <v>3073</v>
      </c>
      <c r="L28" t="s">
        <v>3072</v>
      </c>
    </row>
    <row r="29" spans="7:12" x14ac:dyDescent="0.25">
      <c r="G29" t="s">
        <v>3082</v>
      </c>
      <c r="H29" t="s">
        <v>3127</v>
      </c>
      <c r="J29" t="s">
        <v>3074</v>
      </c>
      <c r="K29" t="s">
        <v>3075</v>
      </c>
      <c r="L29" t="s">
        <v>3074</v>
      </c>
    </row>
    <row r="30" spans="7:12" x14ac:dyDescent="0.25">
      <c r="G30" t="s">
        <v>3082</v>
      </c>
      <c r="H30" t="s">
        <v>3128</v>
      </c>
      <c r="J30" t="s">
        <v>3077</v>
      </c>
      <c r="K30" t="s">
        <v>3078</v>
      </c>
      <c r="L30" t="s">
        <v>3077</v>
      </c>
    </row>
    <row r="31" spans="7:12" x14ac:dyDescent="0.25">
      <c r="G31" t="s">
        <v>3082</v>
      </c>
      <c r="H31" t="s">
        <v>3129</v>
      </c>
      <c r="J31" t="s">
        <v>3080</v>
      </c>
      <c r="K31" t="s">
        <v>3081</v>
      </c>
      <c r="L31" t="s">
        <v>3080</v>
      </c>
    </row>
    <row r="32" spans="7:12" x14ac:dyDescent="0.25">
      <c r="G32" t="s">
        <v>3082</v>
      </c>
      <c r="H32" t="s">
        <v>3130</v>
      </c>
      <c r="J32" t="s">
        <v>3082</v>
      </c>
      <c r="K32" t="s">
        <v>3083</v>
      </c>
      <c r="L32" t="s">
        <v>3082</v>
      </c>
    </row>
    <row r="33" spans="7:12" x14ac:dyDescent="0.25">
      <c r="G33" t="s">
        <v>3082</v>
      </c>
      <c r="H33" t="s">
        <v>3135</v>
      </c>
      <c r="J33" t="s">
        <v>3084</v>
      </c>
      <c r="K33" t="s">
        <v>3085</v>
      </c>
      <c r="L33" t="s">
        <v>3084</v>
      </c>
    </row>
    <row r="34" spans="7:12" x14ac:dyDescent="0.25">
      <c r="G34" t="s">
        <v>3082</v>
      </c>
      <c r="H34" t="s">
        <v>3136</v>
      </c>
      <c r="J34" t="s">
        <v>3086</v>
      </c>
      <c r="K34" t="s">
        <v>3087</v>
      </c>
      <c r="L34" t="s">
        <v>3086</v>
      </c>
    </row>
    <row r="35" spans="7:12" x14ac:dyDescent="0.25">
      <c r="G35" t="s">
        <v>3082</v>
      </c>
      <c r="H35" t="s">
        <v>3137</v>
      </c>
      <c r="J35" t="s">
        <v>3088</v>
      </c>
      <c r="K35" t="s">
        <v>3089</v>
      </c>
      <c r="L35" t="s">
        <v>3088</v>
      </c>
    </row>
    <row r="36" spans="7:12" x14ac:dyDescent="0.25">
      <c r="G36" t="s">
        <v>3082</v>
      </c>
      <c r="H36" t="s">
        <v>3138</v>
      </c>
      <c r="J36" t="s">
        <v>3090</v>
      </c>
      <c r="K36" t="s">
        <v>3091</v>
      </c>
      <c r="L36" t="s">
        <v>3090</v>
      </c>
    </row>
    <row r="37" spans="7:12" x14ac:dyDescent="0.25">
      <c r="G37" t="s">
        <v>3082</v>
      </c>
      <c r="H37" t="s">
        <v>3139</v>
      </c>
      <c r="J37" t="s">
        <v>3092</v>
      </c>
      <c r="K37" t="s">
        <v>3093</v>
      </c>
      <c r="L37" t="s">
        <v>3092</v>
      </c>
    </row>
    <row r="38" spans="7:12" x14ac:dyDescent="0.25">
      <c r="G38" t="s">
        <v>3082</v>
      </c>
      <c r="H38" t="s">
        <v>3140</v>
      </c>
      <c r="J38" t="s">
        <v>3097</v>
      </c>
      <c r="K38" t="s">
        <v>3098</v>
      </c>
      <c r="L38" t="s">
        <v>3097</v>
      </c>
    </row>
    <row r="39" spans="7:12" x14ac:dyDescent="0.25">
      <c r="G39" t="s">
        <v>3082</v>
      </c>
      <c r="H39" t="s">
        <v>3141</v>
      </c>
      <c r="J39" t="s">
        <v>3166</v>
      </c>
      <c r="K39" t="s">
        <v>3167</v>
      </c>
      <c r="L39" t="s">
        <v>3166</v>
      </c>
    </row>
    <row r="40" spans="7:12" x14ac:dyDescent="0.25">
      <c r="G40" t="s">
        <v>3082</v>
      </c>
      <c r="H40" t="s">
        <v>3142</v>
      </c>
      <c r="J40" t="s">
        <v>3168</v>
      </c>
      <c r="K40" t="s">
        <v>3169</v>
      </c>
      <c r="L40" t="s">
        <v>3168</v>
      </c>
    </row>
    <row r="41" spans="7:12" x14ac:dyDescent="0.25">
      <c r="G41" t="s">
        <v>3082</v>
      </c>
      <c r="H41" t="s">
        <v>3143</v>
      </c>
      <c r="J41" t="s">
        <v>3170</v>
      </c>
      <c r="K41" t="s">
        <v>3171</v>
      </c>
      <c r="L41" t="s">
        <v>3170</v>
      </c>
    </row>
    <row r="42" spans="7:12" x14ac:dyDescent="0.25">
      <c r="G42" t="s">
        <v>3082</v>
      </c>
      <c r="H42" t="s">
        <v>3144</v>
      </c>
      <c r="J42" t="s">
        <v>3175</v>
      </c>
      <c r="K42" t="s">
        <v>3176</v>
      </c>
      <c r="L42" t="s">
        <v>3175</v>
      </c>
    </row>
    <row r="43" spans="7:12" x14ac:dyDescent="0.25">
      <c r="G43" t="s">
        <v>3082</v>
      </c>
      <c r="H43" t="s">
        <v>3145</v>
      </c>
    </row>
    <row r="44" spans="7:12" x14ac:dyDescent="0.25">
      <c r="G44" t="s">
        <v>3082</v>
      </c>
      <c r="H44" t="s">
        <v>3146</v>
      </c>
    </row>
    <row r="45" spans="7:12" x14ac:dyDescent="0.25">
      <c r="G45" t="s">
        <v>3082</v>
      </c>
      <c r="H45" t="s">
        <v>3147</v>
      </c>
    </row>
    <row r="46" spans="7:12" x14ac:dyDescent="0.25">
      <c r="G46" t="s">
        <v>3082</v>
      </c>
      <c r="H46" t="s">
        <v>3148</v>
      </c>
    </row>
    <row r="47" spans="7:12" x14ac:dyDescent="0.25">
      <c r="G47" t="s">
        <v>3082</v>
      </c>
      <c r="H47" t="s">
        <v>3149</v>
      </c>
    </row>
    <row r="48" spans="7:12" x14ac:dyDescent="0.25">
      <c r="G48" t="s">
        <v>3082</v>
      </c>
      <c r="H48" t="s">
        <v>3150</v>
      </c>
    </row>
    <row r="49" spans="7:8" x14ac:dyDescent="0.25">
      <c r="G49" t="s">
        <v>3082</v>
      </c>
      <c r="H49" t="s">
        <v>3151</v>
      </c>
    </row>
    <row r="50" spans="7:8" x14ac:dyDescent="0.25">
      <c r="G50" t="s">
        <v>3082</v>
      </c>
      <c r="H50" t="s">
        <v>3152</v>
      </c>
    </row>
    <row r="51" spans="7:8" x14ac:dyDescent="0.25">
      <c r="G51" t="s">
        <v>3082</v>
      </c>
      <c r="H51" t="s">
        <v>3153</v>
      </c>
    </row>
    <row r="52" spans="7:8" x14ac:dyDescent="0.25">
      <c r="G52" t="s">
        <v>3082</v>
      </c>
      <c r="H52" t="s">
        <v>3154</v>
      </c>
    </row>
    <row r="53" spans="7:8" x14ac:dyDescent="0.25">
      <c r="G53" t="s">
        <v>3082</v>
      </c>
      <c r="H53" t="s">
        <v>3155</v>
      </c>
    </row>
    <row r="54" spans="7:8" x14ac:dyDescent="0.25">
      <c r="G54" t="s">
        <v>3082</v>
      </c>
      <c r="H54" t="s">
        <v>3156</v>
      </c>
    </row>
    <row r="55" spans="7:8" x14ac:dyDescent="0.25">
      <c r="G55" t="s">
        <v>3082</v>
      </c>
      <c r="H55" t="s">
        <v>3172</v>
      </c>
    </row>
    <row r="56" spans="7:8" x14ac:dyDescent="0.25">
      <c r="G56" t="s">
        <v>3082</v>
      </c>
      <c r="H56" t="s">
        <v>3178</v>
      </c>
    </row>
    <row r="57" spans="7:8" x14ac:dyDescent="0.25">
      <c r="G57" t="s">
        <v>3082</v>
      </c>
      <c r="H57" t="s">
        <v>3179</v>
      </c>
    </row>
    <row r="58" spans="7:8" x14ac:dyDescent="0.25">
      <c r="G58" t="s">
        <v>3082</v>
      </c>
      <c r="H58" t="s">
        <v>3185</v>
      </c>
    </row>
    <row r="59" spans="7:8" x14ac:dyDescent="0.25">
      <c r="G59" t="s">
        <v>3082</v>
      </c>
      <c r="H59" t="s">
        <v>3186</v>
      </c>
    </row>
    <row r="60" spans="7:8" x14ac:dyDescent="0.25">
      <c r="G60" t="s">
        <v>3082</v>
      </c>
      <c r="H60" t="s">
        <v>3187</v>
      </c>
    </row>
    <row r="61" spans="7:8" x14ac:dyDescent="0.25">
      <c r="G61" t="s">
        <v>3082</v>
      </c>
      <c r="H61" t="s">
        <v>3188</v>
      </c>
    </row>
    <row r="62" spans="7:8" x14ac:dyDescent="0.25">
      <c r="G62" t="s">
        <v>3082</v>
      </c>
      <c r="H62" t="s">
        <v>3189</v>
      </c>
    </row>
    <row r="63" spans="7:8" x14ac:dyDescent="0.25">
      <c r="G63" t="s">
        <v>3082</v>
      </c>
      <c r="H63" t="s">
        <v>3192</v>
      </c>
    </row>
    <row r="64" spans="7:8" x14ac:dyDescent="0.25">
      <c r="G64" t="s">
        <v>3082</v>
      </c>
      <c r="H64" t="s">
        <v>3193</v>
      </c>
    </row>
    <row r="65" spans="7:8" x14ac:dyDescent="0.25">
      <c r="G65" t="s">
        <v>3082</v>
      </c>
      <c r="H65" t="s">
        <v>3194</v>
      </c>
    </row>
    <row r="66" spans="7:8" x14ac:dyDescent="0.25">
      <c r="G66" t="s">
        <v>3082</v>
      </c>
      <c r="H66" t="s">
        <v>3195</v>
      </c>
    </row>
    <row r="67" spans="7:8" x14ac:dyDescent="0.25">
      <c r="G67" t="s">
        <v>3082</v>
      </c>
      <c r="H67" t="s">
        <v>3196</v>
      </c>
    </row>
    <row r="68" spans="7:8" x14ac:dyDescent="0.25">
      <c r="G68" t="s">
        <v>3082</v>
      </c>
      <c r="H68" t="s">
        <v>3197</v>
      </c>
    </row>
    <row r="69" spans="7:8" x14ac:dyDescent="0.25">
      <c r="G69" t="s">
        <v>3082</v>
      </c>
      <c r="H69" t="s">
        <v>3198</v>
      </c>
    </row>
    <row r="70" spans="7:8" x14ac:dyDescent="0.25">
      <c r="G70" t="s">
        <v>3082</v>
      </c>
      <c r="H70" t="s">
        <v>3199</v>
      </c>
    </row>
    <row r="71" spans="7:8" x14ac:dyDescent="0.25">
      <c r="G71" t="s">
        <v>3082</v>
      </c>
      <c r="H71" t="s">
        <v>3200</v>
      </c>
    </row>
    <row r="72" spans="7:8" x14ac:dyDescent="0.25">
      <c r="G72" t="s">
        <v>3082</v>
      </c>
      <c r="H72" t="s">
        <v>3201</v>
      </c>
    </row>
    <row r="73" spans="7:8" x14ac:dyDescent="0.25">
      <c r="G73" t="s">
        <v>3082</v>
      </c>
      <c r="H73" t="s">
        <v>3202</v>
      </c>
    </row>
    <row r="74" spans="7:8" x14ac:dyDescent="0.25">
      <c r="G74" t="s">
        <v>3082</v>
      </c>
      <c r="H74" t="s">
        <v>3203</v>
      </c>
    </row>
    <row r="75" spans="7:8" x14ac:dyDescent="0.25">
      <c r="G75" t="s">
        <v>3082</v>
      </c>
      <c r="H75" t="s">
        <v>3204</v>
      </c>
    </row>
    <row r="76" spans="7:8" x14ac:dyDescent="0.25">
      <c r="G76" t="s">
        <v>3082</v>
      </c>
      <c r="H76" t="s">
        <v>3205</v>
      </c>
    </row>
    <row r="77" spans="7:8" x14ac:dyDescent="0.25">
      <c r="G77" t="s">
        <v>3082</v>
      </c>
      <c r="H77" t="s">
        <v>3206</v>
      </c>
    </row>
    <row r="78" spans="7:8" x14ac:dyDescent="0.25">
      <c r="G78" t="s">
        <v>3082</v>
      </c>
      <c r="H78" t="s">
        <v>3207</v>
      </c>
    </row>
    <row r="79" spans="7:8" x14ac:dyDescent="0.25">
      <c r="G79" t="s">
        <v>3082</v>
      </c>
      <c r="H79" t="s">
        <v>3208</v>
      </c>
    </row>
    <row r="80" spans="7:8" x14ac:dyDescent="0.25">
      <c r="G80" t="s">
        <v>3082</v>
      </c>
      <c r="H80" t="s">
        <v>3209</v>
      </c>
    </row>
    <row r="81" spans="7:8" x14ac:dyDescent="0.25">
      <c r="G81" t="s">
        <v>3082</v>
      </c>
      <c r="H81" t="s">
        <v>3210</v>
      </c>
    </row>
    <row r="82" spans="7:8" x14ac:dyDescent="0.25">
      <c r="G82" t="s">
        <v>3170</v>
      </c>
      <c r="H82" t="s">
        <v>3094</v>
      </c>
    </row>
    <row r="83" spans="7:8" x14ac:dyDescent="0.25">
      <c r="G83" t="s">
        <v>3170</v>
      </c>
      <c r="H83" t="s">
        <v>3095</v>
      </c>
    </row>
    <row r="84" spans="7:8" x14ac:dyDescent="0.25">
      <c r="G84" t="s">
        <v>3170</v>
      </c>
      <c r="H84" t="s">
        <v>3107</v>
      </c>
    </row>
    <row r="85" spans="7:8" x14ac:dyDescent="0.25">
      <c r="G85" t="s">
        <v>3170</v>
      </c>
      <c r="H85" t="s">
        <v>3119</v>
      </c>
    </row>
    <row r="86" spans="7:8" x14ac:dyDescent="0.25">
      <c r="G86" t="s">
        <v>3170</v>
      </c>
      <c r="H86" t="s">
        <v>3131</v>
      </c>
    </row>
    <row r="87" spans="7:8" x14ac:dyDescent="0.25">
      <c r="G87" t="s">
        <v>3170</v>
      </c>
      <c r="H87" t="s">
        <v>3132</v>
      </c>
    </row>
    <row r="88" spans="7:8" x14ac:dyDescent="0.25">
      <c r="G88" t="s">
        <v>3170</v>
      </c>
      <c r="H88" t="s">
        <v>3157</v>
      </c>
    </row>
    <row r="89" spans="7:8" x14ac:dyDescent="0.25">
      <c r="G89" t="s">
        <v>3170</v>
      </c>
      <c r="H89" t="s">
        <v>3158</v>
      </c>
    </row>
    <row r="90" spans="7:8" x14ac:dyDescent="0.25">
      <c r="G90" t="s">
        <v>3170</v>
      </c>
      <c r="H90" t="s">
        <v>3159</v>
      </c>
    </row>
    <row r="91" spans="7:8" x14ac:dyDescent="0.25">
      <c r="G91" t="s">
        <v>3170</v>
      </c>
      <c r="H91" t="s">
        <v>3160</v>
      </c>
    </row>
    <row r="92" spans="7:8" x14ac:dyDescent="0.25">
      <c r="G92" t="s">
        <v>3170</v>
      </c>
      <c r="H92" t="s">
        <v>3161</v>
      </c>
    </row>
    <row r="93" spans="7:8" x14ac:dyDescent="0.25">
      <c r="G93" t="s">
        <v>3170</v>
      </c>
      <c r="H93" t="s">
        <v>3162</v>
      </c>
    </row>
    <row r="94" spans="7:8" x14ac:dyDescent="0.25">
      <c r="G94" t="s">
        <v>3170</v>
      </c>
      <c r="H94" t="s">
        <v>3163</v>
      </c>
    </row>
    <row r="95" spans="7:8" x14ac:dyDescent="0.25">
      <c r="G95" t="s">
        <v>3170</v>
      </c>
      <c r="H95" t="s">
        <v>3173</v>
      </c>
    </row>
    <row r="96" spans="7:8" x14ac:dyDescent="0.25">
      <c r="G96" t="s">
        <v>3170</v>
      </c>
      <c r="H96" t="s">
        <v>3174</v>
      </c>
    </row>
    <row r="97" spans="7:8" x14ac:dyDescent="0.25">
      <c r="G97" t="s">
        <v>3170</v>
      </c>
      <c r="H97" t="s">
        <v>3180</v>
      </c>
    </row>
    <row r="98" spans="7:8" x14ac:dyDescent="0.25">
      <c r="G98" t="s">
        <v>3170</v>
      </c>
      <c r="H98" t="s">
        <v>3217</v>
      </c>
    </row>
  </sheetData>
  <autoFilter ref="J2:K4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31"/>
  <sheetViews>
    <sheetView workbookViewId="0">
      <selection activeCell="B31" sqref="B31"/>
    </sheetView>
  </sheetViews>
  <sheetFormatPr baseColWidth="10" defaultRowHeight="15" x14ac:dyDescent="0.25"/>
  <cols>
    <col min="1" max="1" width="3.42578125" customWidth="1"/>
    <col min="2" max="2" width="87.7109375" customWidth="1"/>
    <col min="4" max="4" width="69.28515625" style="680" customWidth="1"/>
  </cols>
  <sheetData>
    <row r="4" spans="2:4" x14ac:dyDescent="0.25">
      <c r="B4" s="681" t="s">
        <v>3540</v>
      </c>
      <c r="C4" s="682"/>
      <c r="D4" s="683"/>
    </row>
    <row r="5" spans="2:4" x14ac:dyDescent="0.25">
      <c r="B5" s="684" t="s">
        <v>3543</v>
      </c>
      <c r="C5" s="685"/>
      <c r="D5" s="683" t="s">
        <v>3542</v>
      </c>
    </row>
    <row r="6" spans="2:4" x14ac:dyDescent="0.25">
      <c r="B6" s="681" t="s">
        <v>3544</v>
      </c>
      <c r="C6" s="682"/>
      <c r="D6" s="683"/>
    </row>
    <row r="7" spans="2:4" ht="30" x14ac:dyDescent="0.25">
      <c r="B7" s="681" t="s">
        <v>3545</v>
      </c>
      <c r="C7" s="686"/>
      <c r="D7" s="683" t="s">
        <v>3548</v>
      </c>
    </row>
    <row r="8" spans="2:4" x14ac:dyDescent="0.25">
      <c r="B8" s="681" t="s">
        <v>3546</v>
      </c>
      <c r="C8" s="686"/>
      <c r="D8" s="683" t="s">
        <v>3547</v>
      </c>
    </row>
    <row r="9" spans="2:4" x14ac:dyDescent="0.25">
      <c r="B9" s="687" t="s">
        <v>3549</v>
      </c>
      <c r="C9" s="686"/>
      <c r="D9" s="683" t="s">
        <v>3550</v>
      </c>
    </row>
    <row r="10" spans="2:4" x14ac:dyDescent="0.25">
      <c r="B10" s="687" t="s">
        <v>3555</v>
      </c>
      <c r="C10" s="686"/>
      <c r="D10" s="683" t="s">
        <v>3578</v>
      </c>
    </row>
    <row r="11" spans="2:4" x14ac:dyDescent="0.25">
      <c r="B11" s="687" t="s">
        <v>3557</v>
      </c>
      <c r="C11" s="685"/>
      <c r="D11" s="683" t="s">
        <v>3575</v>
      </c>
    </row>
    <row r="12" spans="2:4" x14ac:dyDescent="0.25">
      <c r="B12" s="687"/>
      <c r="C12" s="687"/>
      <c r="D12" s="683"/>
    </row>
    <row r="13" spans="2:4" x14ac:dyDescent="0.25">
      <c r="B13" s="687"/>
      <c r="C13" s="687"/>
      <c r="D13" s="683"/>
    </row>
    <row r="14" spans="2:4" x14ac:dyDescent="0.25">
      <c r="B14" s="687"/>
      <c r="C14" s="687"/>
      <c r="D14" s="683"/>
    </row>
    <row r="15" spans="2:4" x14ac:dyDescent="0.25">
      <c r="B15" s="687"/>
      <c r="C15" s="687"/>
      <c r="D15" s="683"/>
    </row>
    <row r="16" spans="2:4" x14ac:dyDescent="0.25">
      <c r="B16" s="687"/>
      <c r="C16" s="687"/>
      <c r="D16" s="683"/>
    </row>
    <row r="17" spans="2:4" x14ac:dyDescent="0.25">
      <c r="B17" s="687"/>
      <c r="C17" s="687"/>
      <c r="D17" s="683"/>
    </row>
    <row r="18" spans="2:4" x14ac:dyDescent="0.25">
      <c r="B18" s="687"/>
      <c r="C18" s="687"/>
      <c r="D18" s="683"/>
    </row>
    <row r="19" spans="2:4" x14ac:dyDescent="0.25">
      <c r="B19" s="687"/>
      <c r="C19" s="687"/>
      <c r="D19" s="683"/>
    </row>
    <row r="20" spans="2:4" x14ac:dyDescent="0.25">
      <c r="B20" s="687"/>
      <c r="C20" s="687"/>
      <c r="D20" s="683"/>
    </row>
    <row r="21" spans="2:4" x14ac:dyDescent="0.25">
      <c r="B21" s="687"/>
      <c r="C21" s="687"/>
      <c r="D21" s="683"/>
    </row>
    <row r="22" spans="2:4" x14ac:dyDescent="0.25">
      <c r="B22" s="687"/>
      <c r="C22" s="687"/>
      <c r="D22" s="683"/>
    </row>
    <row r="23" spans="2:4" x14ac:dyDescent="0.25">
      <c r="B23" s="687"/>
      <c r="C23" s="687"/>
      <c r="D23" s="683"/>
    </row>
    <row r="24" spans="2:4" x14ac:dyDescent="0.25">
      <c r="B24" s="687"/>
      <c r="C24" s="687"/>
      <c r="D24" s="683"/>
    </row>
    <row r="25" spans="2:4" x14ac:dyDescent="0.25">
      <c r="B25" s="687"/>
      <c r="C25" s="687"/>
      <c r="D25" s="683"/>
    </row>
    <row r="26" spans="2:4" x14ac:dyDescent="0.25">
      <c r="B26" s="687"/>
      <c r="C26" s="687"/>
      <c r="D26" s="683"/>
    </row>
    <row r="27" spans="2:4" x14ac:dyDescent="0.25">
      <c r="B27" s="687"/>
      <c r="C27" s="687"/>
      <c r="D27" s="683"/>
    </row>
    <row r="28" spans="2:4" x14ac:dyDescent="0.25">
      <c r="B28" s="687"/>
      <c r="C28" s="687"/>
      <c r="D28" s="683"/>
    </row>
    <row r="29" spans="2:4" x14ac:dyDescent="0.25">
      <c r="B29" s="687"/>
      <c r="C29" s="687"/>
      <c r="D29" s="683"/>
    </row>
    <row r="30" spans="2:4" x14ac:dyDescent="0.25">
      <c r="B30" s="687"/>
      <c r="C30" s="687"/>
      <c r="D30" s="683"/>
    </row>
    <row r="31" spans="2:4" x14ac:dyDescent="0.25">
      <c r="B31" s="687"/>
      <c r="C31" s="687"/>
      <c r="D31" s="6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topLeftCell="L1" workbookViewId="0">
      <selection activeCell="Q12" sqref="Q12"/>
    </sheetView>
  </sheetViews>
  <sheetFormatPr baseColWidth="10" defaultRowHeight="15" x14ac:dyDescent="0.25"/>
  <cols>
    <col min="1" max="1" width="7" bestFit="1" customWidth="1"/>
    <col min="2" max="2" width="52.7109375" style="794" customWidth="1"/>
    <col min="3" max="3" width="17.85546875" customWidth="1"/>
    <col min="4" max="4" width="17.42578125" customWidth="1"/>
    <col min="5" max="7" width="17.28515625" bestFit="1" customWidth="1"/>
    <col min="8" max="8" width="17.140625" customWidth="1"/>
    <col min="9" max="9" width="3.28515625" bestFit="1" customWidth="1"/>
    <col min="10" max="10" width="7.140625" customWidth="1"/>
    <col min="11" max="11" width="52.85546875" style="794" customWidth="1"/>
    <col min="12" max="12" width="27.28515625" customWidth="1"/>
    <col min="13" max="17" width="16.85546875" customWidth="1"/>
  </cols>
  <sheetData>
    <row r="1" spans="1:17" ht="15" customHeight="1" x14ac:dyDescent="0.25">
      <c r="A1" s="677"/>
      <c r="B1" s="1100" t="s">
        <v>3597</v>
      </c>
      <c r="C1" s="1101"/>
      <c r="D1" s="1101"/>
      <c r="E1" s="1101"/>
      <c r="F1" s="1101"/>
      <c r="G1" s="1101"/>
      <c r="H1" s="776"/>
      <c r="I1" s="680"/>
      <c r="J1" s="677"/>
      <c r="K1" s="1100" t="s">
        <v>3597</v>
      </c>
      <c r="L1" s="1101"/>
      <c r="M1" s="1101"/>
      <c r="N1" s="1101"/>
      <c r="O1" s="1101"/>
      <c r="P1" s="1101"/>
      <c r="Q1" s="1108"/>
    </row>
    <row r="2" spans="1:17" ht="15" customHeight="1" x14ac:dyDescent="0.25">
      <c r="A2" s="677"/>
      <c r="B2" s="1102" t="s">
        <v>3603</v>
      </c>
      <c r="C2" s="1103"/>
      <c r="D2" s="1103"/>
      <c r="E2" s="1103"/>
      <c r="F2" s="1103"/>
      <c r="G2" s="1103"/>
      <c r="H2" s="777"/>
      <c r="I2" s="680"/>
      <c r="J2" s="677"/>
      <c r="K2" s="1102" t="s">
        <v>3598</v>
      </c>
      <c r="L2" s="1103"/>
      <c r="M2" s="1103"/>
      <c r="N2" s="1103"/>
      <c r="O2" s="1103"/>
      <c r="P2" s="1103"/>
      <c r="Q2" s="1107"/>
    </row>
    <row r="3" spans="1:17" ht="15.75" thickBot="1" x14ac:dyDescent="0.3">
      <c r="A3" s="677"/>
      <c r="B3" s="1104" t="s">
        <v>3599</v>
      </c>
      <c r="C3" s="1105"/>
      <c r="D3" s="1105"/>
      <c r="E3" s="1105"/>
      <c r="F3" s="1105"/>
      <c r="G3" s="1105"/>
      <c r="H3" s="778"/>
      <c r="I3" s="680"/>
      <c r="J3" s="677"/>
      <c r="K3" s="1104" t="s">
        <v>3599</v>
      </c>
      <c r="L3" s="1105"/>
      <c r="M3" s="1105"/>
      <c r="N3" s="1105"/>
      <c r="O3" s="1105"/>
      <c r="P3" s="1105"/>
      <c r="Q3" s="1106"/>
    </row>
    <row r="4" spans="1:17" ht="30" customHeight="1" thickBot="1" x14ac:dyDescent="0.3">
      <c r="A4" s="677"/>
      <c r="B4" s="789" t="s">
        <v>3600</v>
      </c>
      <c r="C4" s="779" t="s">
        <v>3617</v>
      </c>
      <c r="D4" s="779" t="s">
        <v>3618</v>
      </c>
      <c r="E4" s="779" t="s">
        <v>3619</v>
      </c>
      <c r="F4" s="779" t="s">
        <v>3620</v>
      </c>
      <c r="G4" s="779" t="s">
        <v>3621</v>
      </c>
      <c r="H4" s="779" t="s">
        <v>3622</v>
      </c>
      <c r="I4" s="680"/>
      <c r="J4" s="677"/>
      <c r="K4" s="789" t="s">
        <v>3600</v>
      </c>
      <c r="L4" s="780" t="s">
        <v>3623</v>
      </c>
      <c r="M4" s="780" t="s">
        <v>3624</v>
      </c>
      <c r="N4" s="780" t="s">
        <v>3625</v>
      </c>
      <c r="O4" s="780" t="s">
        <v>3626</v>
      </c>
      <c r="P4" s="780" t="s">
        <v>3627</v>
      </c>
      <c r="Q4" s="780" t="s">
        <v>3628</v>
      </c>
    </row>
    <row r="5" spans="1:17" ht="16.5" customHeight="1" x14ac:dyDescent="0.25">
      <c r="A5" s="677"/>
      <c r="B5" s="790" t="s">
        <v>3604</v>
      </c>
      <c r="C5" s="795">
        <v>3961741229.3000002</v>
      </c>
      <c r="D5" s="795">
        <v>3964918592.5599999</v>
      </c>
      <c r="E5" s="795">
        <v>4167956422.5900016</v>
      </c>
      <c r="F5" s="795">
        <v>5259077105.7600002</v>
      </c>
      <c r="G5" s="795">
        <v>5224057537.54</v>
      </c>
      <c r="H5" s="1050">
        <v>4756990291.3400021</v>
      </c>
      <c r="I5" s="781"/>
      <c r="J5" s="677"/>
      <c r="K5" s="790" t="s">
        <v>3604</v>
      </c>
      <c r="L5" s="795">
        <v>5472111502.0400047</v>
      </c>
      <c r="M5" s="795">
        <f t="shared" ref="M5:Q5" si="0">SUM(M6:M14)</f>
        <v>5690995962.1399994</v>
      </c>
      <c r="N5" s="795">
        <f t="shared" si="0"/>
        <v>5918635800.6599998</v>
      </c>
      <c r="O5" s="795">
        <f t="shared" si="0"/>
        <v>6155381232.7099991</v>
      </c>
      <c r="P5" s="795">
        <f t="shared" si="0"/>
        <v>6401596482.0699987</v>
      </c>
      <c r="Q5" s="795">
        <f t="shared" si="0"/>
        <v>6657660341.3799992</v>
      </c>
    </row>
    <row r="6" spans="1:17" x14ac:dyDescent="0.25">
      <c r="A6" s="677"/>
      <c r="B6" s="791" t="s">
        <v>3605</v>
      </c>
      <c r="C6" s="796">
        <v>1715490691.54</v>
      </c>
      <c r="D6" s="796">
        <v>1663242417.1300001</v>
      </c>
      <c r="E6" s="796">
        <v>1502258025.0799999</v>
      </c>
      <c r="F6" s="782">
        <v>1615981201.75</v>
      </c>
      <c r="G6" s="1043">
        <v>1520591321.0200002</v>
      </c>
      <c r="H6" s="1051">
        <v>1428684507.0000005</v>
      </c>
      <c r="I6" s="783"/>
      <c r="J6" s="677"/>
      <c r="K6" s="791" t="s">
        <v>3605</v>
      </c>
      <c r="L6" s="796">
        <v>1762907830.4600027</v>
      </c>
      <c r="M6" s="796">
        <f>+ROUNDUP(L6*1.04,2)</f>
        <v>1833424143.6800001</v>
      </c>
      <c r="N6" s="796">
        <f>+ROUNDUP(M6*1.04,2)</f>
        <v>1906761109.4300001</v>
      </c>
      <c r="O6" s="796">
        <f>+ROUNDUP(N6*1.04,2)</f>
        <v>1983031553.8099999</v>
      </c>
      <c r="P6" s="796">
        <f>+ROUNDUP(O6*1.04,2)</f>
        <v>2062352815.97</v>
      </c>
      <c r="Q6" s="796">
        <f>+ROUNDUP(P6*1.04,2)</f>
        <v>2144846928.6099999</v>
      </c>
    </row>
    <row r="7" spans="1:17" x14ac:dyDescent="0.25">
      <c r="A7" s="677"/>
      <c r="B7" s="791" t="s">
        <v>3606</v>
      </c>
      <c r="C7" s="796">
        <v>414810419.37</v>
      </c>
      <c r="D7" s="796">
        <v>435286574.18000001</v>
      </c>
      <c r="E7" s="796">
        <v>330520965.02999997</v>
      </c>
      <c r="F7" s="782">
        <v>638516941.97000003</v>
      </c>
      <c r="G7" s="1043">
        <v>667135189.58000016</v>
      </c>
      <c r="H7" s="1051">
        <v>690398084.55999982</v>
      </c>
      <c r="I7" s="783"/>
      <c r="J7" s="677"/>
      <c r="K7" s="791" t="s">
        <v>3606</v>
      </c>
      <c r="L7" s="796">
        <v>835248465.16000056</v>
      </c>
      <c r="M7" s="796">
        <f t="shared" ref="M7:Q14" si="1">+ROUNDUP(L7*1.04,2)</f>
        <v>868658403.76999998</v>
      </c>
      <c r="N7" s="796">
        <f t="shared" si="1"/>
        <v>903404739.92999995</v>
      </c>
      <c r="O7" s="796">
        <f t="shared" si="1"/>
        <v>939540929.52999997</v>
      </c>
      <c r="P7" s="796">
        <f t="shared" si="1"/>
        <v>977122566.72000003</v>
      </c>
      <c r="Q7" s="796">
        <f t="shared" si="1"/>
        <v>1016207469.39</v>
      </c>
    </row>
    <row r="8" spans="1:17" x14ac:dyDescent="0.25">
      <c r="A8" s="677"/>
      <c r="B8" s="791" t="s">
        <v>3607</v>
      </c>
      <c r="C8" s="796">
        <v>1013103891.3200001</v>
      </c>
      <c r="D8" s="796">
        <v>1086997559.9300001</v>
      </c>
      <c r="E8" s="796">
        <v>1044931532.27</v>
      </c>
      <c r="F8" s="782">
        <v>1320839764.8399999</v>
      </c>
      <c r="G8" s="1043">
        <v>1364611897.6899993</v>
      </c>
      <c r="H8" s="1051">
        <v>1462234141.4900026</v>
      </c>
      <c r="I8" s="783"/>
      <c r="J8" s="677"/>
      <c r="K8" s="791" t="s">
        <v>3607</v>
      </c>
      <c r="L8" s="796">
        <v>1491346424.200001</v>
      </c>
      <c r="M8" s="796">
        <f t="shared" si="1"/>
        <v>1551000281.1700001</v>
      </c>
      <c r="N8" s="796">
        <f t="shared" si="1"/>
        <v>1613040292.4200001</v>
      </c>
      <c r="O8" s="796">
        <f t="shared" si="1"/>
        <v>1677561904.1199999</v>
      </c>
      <c r="P8" s="796">
        <f t="shared" si="1"/>
        <v>1744664380.29</v>
      </c>
      <c r="Q8" s="796">
        <f t="shared" si="1"/>
        <v>1814450955.51</v>
      </c>
    </row>
    <row r="9" spans="1:17" x14ac:dyDescent="0.25">
      <c r="A9" s="677"/>
      <c r="B9" s="791" t="s">
        <v>3608</v>
      </c>
      <c r="C9" s="796">
        <v>487827727.80000001</v>
      </c>
      <c r="D9" s="796">
        <v>462590477.47000003</v>
      </c>
      <c r="E9" s="796">
        <v>511245919.38000137</v>
      </c>
      <c r="F9" s="782">
        <v>672458052.14999998</v>
      </c>
      <c r="G9" s="1043">
        <v>674550673.3599999</v>
      </c>
      <c r="H9" s="1051">
        <v>658339592.52999997</v>
      </c>
      <c r="I9" s="783"/>
      <c r="J9" s="677"/>
      <c r="K9" s="791" t="s">
        <v>3608</v>
      </c>
      <c r="L9" s="796">
        <v>768154262.35999978</v>
      </c>
      <c r="M9" s="796">
        <f t="shared" si="1"/>
        <v>798880432.86000001</v>
      </c>
      <c r="N9" s="796">
        <f t="shared" si="1"/>
        <v>830835650.17999995</v>
      </c>
      <c r="O9" s="796">
        <f t="shared" si="1"/>
        <v>864069076.18999994</v>
      </c>
      <c r="P9" s="796">
        <f t="shared" si="1"/>
        <v>898631839.24000001</v>
      </c>
      <c r="Q9" s="796">
        <f t="shared" si="1"/>
        <v>934577112.80999994</v>
      </c>
    </row>
    <row r="10" spans="1:17" x14ac:dyDescent="0.25">
      <c r="A10" s="677"/>
      <c r="B10" s="791" t="s">
        <v>3609</v>
      </c>
      <c r="C10" s="796">
        <v>21415096.969999999</v>
      </c>
      <c r="D10" s="796">
        <v>6757405.8099999996</v>
      </c>
      <c r="E10" s="796">
        <v>38074479.270000055</v>
      </c>
      <c r="F10" s="782">
        <v>340105816.64999998</v>
      </c>
      <c r="G10" s="1043">
        <v>87208125.140000015</v>
      </c>
      <c r="H10" s="1051">
        <v>47073044.770000003</v>
      </c>
      <c r="I10" s="783"/>
      <c r="J10" s="677"/>
      <c r="K10" s="791" t="s">
        <v>3609</v>
      </c>
      <c r="L10" s="796">
        <v>64341267.930000015</v>
      </c>
      <c r="M10" s="796">
        <f t="shared" si="1"/>
        <v>66914918.649999999</v>
      </c>
      <c r="N10" s="796">
        <f t="shared" si="1"/>
        <v>69591515.400000006</v>
      </c>
      <c r="O10" s="796">
        <f t="shared" si="1"/>
        <v>72375176.020000011</v>
      </c>
      <c r="P10" s="796">
        <f t="shared" si="1"/>
        <v>75270183.070000008</v>
      </c>
      <c r="Q10" s="796">
        <f t="shared" si="1"/>
        <v>78280990.400000006</v>
      </c>
    </row>
    <row r="11" spans="1:17" x14ac:dyDescent="0.25">
      <c r="A11" s="677"/>
      <c r="B11" s="791" t="s">
        <v>3610</v>
      </c>
      <c r="C11" s="796">
        <v>150503343.81999999</v>
      </c>
      <c r="D11" s="796">
        <v>166977864.22</v>
      </c>
      <c r="E11" s="796">
        <v>206101460.59999999</v>
      </c>
      <c r="F11" s="782">
        <v>329883560.70999998</v>
      </c>
      <c r="G11" s="1043">
        <v>598270693.31000006</v>
      </c>
      <c r="H11" s="1051">
        <v>188769825.46999994</v>
      </c>
      <c r="I11" s="783"/>
      <c r="J11" s="677"/>
      <c r="K11" s="791" t="s">
        <v>3610</v>
      </c>
      <c r="L11" s="796">
        <v>522902975.42999995</v>
      </c>
      <c r="M11" s="796">
        <f t="shared" si="1"/>
        <v>543819094.45000005</v>
      </c>
      <c r="N11" s="796">
        <f t="shared" si="1"/>
        <v>565571858.23000002</v>
      </c>
      <c r="O11" s="796">
        <f t="shared" si="1"/>
        <v>588194732.55999994</v>
      </c>
      <c r="P11" s="796">
        <f t="shared" si="1"/>
        <v>611722521.87</v>
      </c>
      <c r="Q11" s="796">
        <f t="shared" si="1"/>
        <v>636191422.75</v>
      </c>
    </row>
    <row r="12" spans="1:17" x14ac:dyDescent="0.25">
      <c r="A12" s="677"/>
      <c r="B12" s="791" t="s">
        <v>3611</v>
      </c>
      <c r="C12" s="796">
        <v>0</v>
      </c>
      <c r="D12" s="796">
        <v>0</v>
      </c>
      <c r="E12" s="796">
        <v>0</v>
      </c>
      <c r="F12" s="782">
        <v>0</v>
      </c>
      <c r="G12" s="1043">
        <v>0</v>
      </c>
      <c r="H12" s="1051">
        <v>0</v>
      </c>
      <c r="I12" s="783"/>
      <c r="J12" s="677"/>
      <c r="K12" s="791" t="s">
        <v>3611</v>
      </c>
      <c r="L12" s="796">
        <v>0</v>
      </c>
      <c r="M12" s="796">
        <f t="shared" si="1"/>
        <v>0</v>
      </c>
      <c r="N12" s="796">
        <f t="shared" si="1"/>
        <v>0</v>
      </c>
      <c r="O12" s="796">
        <f t="shared" si="1"/>
        <v>0</v>
      </c>
      <c r="P12" s="796">
        <f t="shared" si="1"/>
        <v>0</v>
      </c>
      <c r="Q12" s="796">
        <f t="shared" si="1"/>
        <v>0</v>
      </c>
    </row>
    <row r="13" spans="1:17" x14ac:dyDescent="0.25">
      <c r="A13" s="677"/>
      <c r="B13" s="791" t="s">
        <v>3612</v>
      </c>
      <c r="C13" s="796">
        <v>1720000</v>
      </c>
      <c r="D13" s="796">
        <v>44504164.420000002</v>
      </c>
      <c r="E13" s="796">
        <v>9477498.8000000007</v>
      </c>
      <c r="F13" s="782">
        <v>8472562.9000000004</v>
      </c>
      <c r="G13" s="1043">
        <v>27501776.199999996</v>
      </c>
      <c r="H13" s="1051">
        <v>27124741.229999997</v>
      </c>
      <c r="I13" s="783"/>
      <c r="J13" s="677"/>
      <c r="K13" s="791" t="s">
        <v>3612</v>
      </c>
      <c r="L13" s="796">
        <v>25610276.499999996</v>
      </c>
      <c r="M13" s="796">
        <f t="shared" si="1"/>
        <v>26634687.559999999</v>
      </c>
      <c r="N13" s="796">
        <f t="shared" si="1"/>
        <v>27700075.07</v>
      </c>
      <c r="O13" s="796">
        <f t="shared" si="1"/>
        <v>28808078.080000002</v>
      </c>
      <c r="P13" s="796">
        <f t="shared" si="1"/>
        <v>29960401.210000001</v>
      </c>
      <c r="Q13" s="796">
        <f t="shared" si="1"/>
        <v>31158817.260000002</v>
      </c>
    </row>
    <row r="14" spans="1:17" x14ac:dyDescent="0.25">
      <c r="A14" s="677"/>
      <c r="B14" s="791" t="s">
        <v>3613</v>
      </c>
      <c r="C14" s="796">
        <v>156870058.47999999</v>
      </c>
      <c r="D14" s="796">
        <v>98562129.400000006</v>
      </c>
      <c r="E14" s="796">
        <v>525346542.16000003</v>
      </c>
      <c r="F14" s="782">
        <v>332819204.79000002</v>
      </c>
      <c r="G14" s="1043">
        <v>284187861.24000013</v>
      </c>
      <c r="H14" s="1051">
        <v>254366354.29000008</v>
      </c>
      <c r="I14" s="783"/>
      <c r="J14" s="677"/>
      <c r="K14" s="791" t="s">
        <v>3613</v>
      </c>
      <c r="L14" s="796">
        <v>1600000.0000000002</v>
      </c>
      <c r="M14" s="796">
        <f t="shared" si="1"/>
        <v>1664000</v>
      </c>
      <c r="N14" s="796">
        <f t="shared" si="1"/>
        <v>1730560</v>
      </c>
      <c r="O14" s="796">
        <f t="shared" si="1"/>
        <v>1799782.3999999999</v>
      </c>
      <c r="P14" s="796">
        <f t="shared" si="1"/>
        <v>1871773.7</v>
      </c>
      <c r="Q14" s="796">
        <f t="shared" si="1"/>
        <v>1946644.65</v>
      </c>
    </row>
    <row r="15" spans="1:17" x14ac:dyDescent="0.25">
      <c r="A15" s="677"/>
      <c r="B15" s="790"/>
      <c r="C15" s="797"/>
      <c r="D15" s="797"/>
      <c r="E15" s="797"/>
      <c r="F15" s="797"/>
      <c r="G15" s="784"/>
      <c r="H15" s="1052"/>
      <c r="I15" s="783"/>
      <c r="J15" s="677"/>
      <c r="K15" s="790"/>
      <c r="L15" s="797"/>
      <c r="M15" s="797"/>
      <c r="N15" s="797"/>
      <c r="O15" s="797"/>
      <c r="P15" s="784"/>
      <c r="Q15" s="784"/>
    </row>
    <row r="16" spans="1:17" x14ac:dyDescent="0.25">
      <c r="A16" s="677"/>
      <c r="B16" s="790" t="s">
        <v>3614</v>
      </c>
      <c r="C16" s="797">
        <v>1013828600.71</v>
      </c>
      <c r="D16" s="797">
        <v>893346882.8900001</v>
      </c>
      <c r="E16" s="797">
        <v>861990529.56999993</v>
      </c>
      <c r="F16" s="797">
        <v>1522040618.75</v>
      </c>
      <c r="G16" s="797">
        <v>1394177123.180001</v>
      </c>
      <c r="H16" s="797">
        <v>1053211087.2899973</v>
      </c>
      <c r="I16" s="783"/>
      <c r="J16" s="677"/>
      <c r="K16" s="790" t="s">
        <v>3614</v>
      </c>
      <c r="L16" s="797">
        <v>945282887.26000237</v>
      </c>
      <c r="M16" s="797">
        <f t="shared" ref="M16:Q16" si="2">SUM(M17:M25)</f>
        <v>972723448.92999995</v>
      </c>
      <c r="N16" s="797">
        <f t="shared" si="2"/>
        <v>1001634502.15</v>
      </c>
      <c r="O16" s="797">
        <f t="shared" si="2"/>
        <v>1033290466.9099998</v>
      </c>
      <c r="P16" s="797">
        <f t="shared" si="2"/>
        <v>1067259235.12</v>
      </c>
      <c r="Q16" s="797">
        <f t="shared" si="2"/>
        <v>1101520168.8700001</v>
      </c>
    </row>
    <row r="17" spans="1:17" x14ac:dyDescent="0.25">
      <c r="A17" s="677"/>
      <c r="B17" s="791" t="s">
        <v>3605</v>
      </c>
      <c r="C17" s="796">
        <v>796000</v>
      </c>
      <c r="D17" s="796">
        <v>16804640.600000001</v>
      </c>
      <c r="E17" s="796">
        <v>249902652.78</v>
      </c>
      <c r="F17" s="796">
        <v>265982241.81</v>
      </c>
      <c r="G17" s="782">
        <v>218079123.20000172</v>
      </c>
      <c r="H17" s="1051">
        <v>193649981.84000158</v>
      </c>
      <c r="I17" s="783"/>
      <c r="J17" s="677"/>
      <c r="K17" s="791" t="s">
        <v>3605</v>
      </c>
      <c r="L17" s="796">
        <v>228430163.49000096</v>
      </c>
      <c r="M17" s="796">
        <f>+ROUNDUP(L17*1.04,2)</f>
        <v>237567370.03</v>
      </c>
      <c r="N17" s="796">
        <f t="shared" ref="N17:Q24" si="3">+ROUNDUP(M17*1.04,2)</f>
        <v>247070064.84</v>
      </c>
      <c r="O17" s="796">
        <f t="shared" si="3"/>
        <v>256952867.44</v>
      </c>
      <c r="P17" s="796">
        <f t="shared" si="3"/>
        <v>267230982.13999999</v>
      </c>
      <c r="Q17" s="796">
        <f t="shared" si="3"/>
        <v>277920221.43000001</v>
      </c>
    </row>
    <row r="18" spans="1:17" x14ac:dyDescent="0.25">
      <c r="A18" s="677"/>
      <c r="B18" s="791" t="s">
        <v>3606</v>
      </c>
      <c r="C18" s="796">
        <v>32398394.02</v>
      </c>
      <c r="D18" s="796">
        <v>12419413.630000001</v>
      </c>
      <c r="E18" s="796">
        <v>19065982.420000002</v>
      </c>
      <c r="F18" s="796">
        <v>50459754.789999999</v>
      </c>
      <c r="G18" s="782">
        <v>12916897.750000238</v>
      </c>
      <c r="H18" s="1051">
        <v>36800188.190000176</v>
      </c>
      <c r="I18" s="783"/>
      <c r="J18" s="677"/>
      <c r="K18" s="791" t="s">
        <v>3606</v>
      </c>
      <c r="L18" s="796">
        <v>47069644.439999342</v>
      </c>
      <c r="M18" s="796">
        <f t="shared" ref="M18:M24" si="4">+ROUNDUP(L18*1.04,2)</f>
        <v>48952430.219999999</v>
      </c>
      <c r="N18" s="796">
        <f t="shared" si="3"/>
        <v>50910527.43</v>
      </c>
      <c r="O18" s="796">
        <f t="shared" si="3"/>
        <v>52946948.530000001</v>
      </c>
      <c r="P18" s="796">
        <f t="shared" si="3"/>
        <v>55064826.479999997</v>
      </c>
      <c r="Q18" s="796">
        <f t="shared" si="3"/>
        <v>57267419.539999999</v>
      </c>
    </row>
    <row r="19" spans="1:17" x14ac:dyDescent="0.25">
      <c r="A19" s="677"/>
      <c r="B19" s="791" t="s">
        <v>3607</v>
      </c>
      <c r="C19" s="796">
        <v>48521456.579999998</v>
      </c>
      <c r="D19" s="796">
        <v>18863165.379999999</v>
      </c>
      <c r="E19" s="796">
        <v>13763674.380000001</v>
      </c>
      <c r="F19" s="796">
        <v>96884875.230000004</v>
      </c>
      <c r="G19" s="782">
        <v>103578066.17999935</v>
      </c>
      <c r="H19" s="1051">
        <v>96306192.959995747</v>
      </c>
      <c r="I19" s="783"/>
      <c r="J19" s="677"/>
      <c r="K19" s="791" t="s">
        <v>3607</v>
      </c>
      <c r="L19" s="796">
        <v>223736771.79000211</v>
      </c>
      <c r="M19" s="796">
        <f t="shared" si="4"/>
        <v>232686242.66999999</v>
      </c>
      <c r="N19" s="796">
        <f t="shared" si="3"/>
        <v>241993692.38</v>
      </c>
      <c r="O19" s="796">
        <f t="shared" si="3"/>
        <v>251673440.07999998</v>
      </c>
      <c r="P19" s="796">
        <f t="shared" si="3"/>
        <v>261740377.69</v>
      </c>
      <c r="Q19" s="796">
        <f t="shared" si="3"/>
        <v>272209992.80000001</v>
      </c>
    </row>
    <row r="20" spans="1:17" x14ac:dyDescent="0.25">
      <c r="A20" s="677"/>
      <c r="B20" s="791" t="s">
        <v>3608</v>
      </c>
      <c r="C20" s="796">
        <v>0</v>
      </c>
      <c r="D20" s="796">
        <v>320000</v>
      </c>
      <c r="E20" s="796">
        <v>279936</v>
      </c>
      <c r="F20" s="796">
        <v>7232679.5899999999</v>
      </c>
      <c r="G20" s="782">
        <v>72101106.569999933</v>
      </c>
      <c r="H20" s="1051">
        <v>7887136.3600000143</v>
      </c>
      <c r="I20" s="783"/>
      <c r="J20" s="677"/>
      <c r="K20" s="791" t="s">
        <v>3608</v>
      </c>
      <c r="L20" s="796">
        <v>0</v>
      </c>
      <c r="M20" s="796">
        <f t="shared" si="4"/>
        <v>0</v>
      </c>
      <c r="N20" s="796">
        <f t="shared" si="3"/>
        <v>0</v>
      </c>
      <c r="O20" s="796">
        <f t="shared" si="3"/>
        <v>0</v>
      </c>
      <c r="P20" s="796">
        <f t="shared" si="3"/>
        <v>0</v>
      </c>
      <c r="Q20" s="796">
        <f t="shared" si="3"/>
        <v>0</v>
      </c>
    </row>
    <row r="21" spans="1:17" x14ac:dyDescent="0.25">
      <c r="A21" s="677"/>
      <c r="B21" s="791" t="s">
        <v>3609</v>
      </c>
      <c r="C21" s="796">
        <v>63332183.909999996</v>
      </c>
      <c r="D21" s="796">
        <v>35600672.239999965</v>
      </c>
      <c r="E21" s="796">
        <v>69313873.849999994</v>
      </c>
      <c r="F21" s="796">
        <v>173901137.00999999</v>
      </c>
      <c r="G21" s="782">
        <v>253772494.71000001</v>
      </c>
      <c r="H21" s="1051">
        <v>99803948.899999857</v>
      </c>
      <c r="I21" s="783"/>
      <c r="J21" s="677"/>
      <c r="K21" s="791" t="s">
        <v>3609</v>
      </c>
      <c r="L21" s="796">
        <v>64885725.959999971</v>
      </c>
      <c r="M21" s="796">
        <f t="shared" si="4"/>
        <v>67481155</v>
      </c>
      <c r="N21" s="796">
        <f t="shared" si="3"/>
        <v>70180401.200000003</v>
      </c>
      <c r="O21" s="796">
        <f t="shared" si="3"/>
        <v>72987617.25</v>
      </c>
      <c r="P21" s="796">
        <f t="shared" si="3"/>
        <v>75907121.939999998</v>
      </c>
      <c r="Q21" s="796">
        <f t="shared" si="3"/>
        <v>78943406.820000008</v>
      </c>
    </row>
    <row r="22" spans="1:17" x14ac:dyDescent="0.25">
      <c r="A22" s="677"/>
      <c r="B22" s="791" t="s">
        <v>3610</v>
      </c>
      <c r="C22" s="796">
        <v>640038805.59000003</v>
      </c>
      <c r="D22" s="796">
        <v>534907811.30000001</v>
      </c>
      <c r="E22" s="796">
        <v>182327152.22999999</v>
      </c>
      <c r="F22" s="796">
        <v>680326050.44000006</v>
      </c>
      <c r="G22" s="782">
        <v>419819515.83000004</v>
      </c>
      <c r="H22" s="1051">
        <v>396257339.75999999</v>
      </c>
      <c r="I22" s="783"/>
      <c r="J22" s="677"/>
      <c r="K22" s="791" t="s">
        <v>3610</v>
      </c>
      <c r="L22" s="796">
        <v>130697233.88999999</v>
      </c>
      <c r="M22" s="796">
        <f t="shared" si="4"/>
        <v>135925123.25</v>
      </c>
      <c r="N22" s="796">
        <f t="shared" si="3"/>
        <v>141362128.18000001</v>
      </c>
      <c r="O22" s="796">
        <f t="shared" si="3"/>
        <v>147016613.31</v>
      </c>
      <c r="P22" s="796">
        <f t="shared" si="3"/>
        <v>152897277.84999999</v>
      </c>
      <c r="Q22" s="796">
        <f t="shared" si="3"/>
        <v>159013168.97</v>
      </c>
    </row>
    <row r="23" spans="1:17" x14ac:dyDescent="0.25">
      <c r="A23" s="677"/>
      <c r="B23" s="791" t="s">
        <v>3611</v>
      </c>
      <c r="C23" s="796">
        <v>0</v>
      </c>
      <c r="D23" s="796">
        <v>0</v>
      </c>
      <c r="E23" s="796">
        <v>0</v>
      </c>
      <c r="F23" s="796">
        <v>0</v>
      </c>
      <c r="G23" s="782">
        <v>0</v>
      </c>
      <c r="H23" s="1051">
        <v>0</v>
      </c>
      <c r="I23" s="783"/>
      <c r="J23" s="677"/>
      <c r="K23" s="791" t="s">
        <v>3611</v>
      </c>
      <c r="L23" s="796">
        <v>0</v>
      </c>
      <c r="M23" s="796">
        <f t="shared" si="4"/>
        <v>0</v>
      </c>
      <c r="N23" s="796">
        <f t="shared" si="3"/>
        <v>0</v>
      </c>
      <c r="O23" s="796">
        <f t="shared" si="3"/>
        <v>0</v>
      </c>
      <c r="P23" s="796">
        <f t="shared" si="3"/>
        <v>0</v>
      </c>
      <c r="Q23" s="796">
        <f t="shared" si="3"/>
        <v>0</v>
      </c>
    </row>
    <row r="24" spans="1:17" x14ac:dyDescent="0.25">
      <c r="A24" s="677"/>
      <c r="B24" s="791" t="s">
        <v>3615</v>
      </c>
      <c r="C24" s="796">
        <v>2000000</v>
      </c>
      <c r="D24" s="796">
        <v>13321702</v>
      </c>
      <c r="E24" s="796">
        <v>0</v>
      </c>
      <c r="F24" s="796">
        <v>0</v>
      </c>
      <c r="G24" s="782">
        <v>0</v>
      </c>
      <c r="H24" s="1051">
        <v>0</v>
      </c>
      <c r="I24" s="783"/>
      <c r="J24" s="677"/>
      <c r="K24" s="791" t="s">
        <v>3615</v>
      </c>
      <c r="L24" s="796">
        <v>0</v>
      </c>
      <c r="M24" s="796">
        <f t="shared" si="4"/>
        <v>0</v>
      </c>
      <c r="N24" s="796">
        <f t="shared" si="3"/>
        <v>0</v>
      </c>
      <c r="O24" s="796">
        <f t="shared" si="3"/>
        <v>0</v>
      </c>
      <c r="P24" s="796">
        <f t="shared" si="3"/>
        <v>0</v>
      </c>
      <c r="Q24" s="796">
        <f t="shared" si="3"/>
        <v>0</v>
      </c>
    </row>
    <row r="25" spans="1:17" x14ac:dyDescent="0.25">
      <c r="A25" s="677"/>
      <c r="B25" s="791" t="s">
        <v>3613</v>
      </c>
      <c r="C25" s="796">
        <v>226741760.61000001</v>
      </c>
      <c r="D25" s="796">
        <v>261109477.74000007</v>
      </c>
      <c r="E25" s="796">
        <v>327337257.91000003</v>
      </c>
      <c r="F25" s="796">
        <v>247253879.88</v>
      </c>
      <c r="G25" s="782">
        <v>313909918.93999982</v>
      </c>
      <c r="H25" s="1051">
        <v>222506299.27999991</v>
      </c>
      <c r="I25" s="783"/>
      <c r="J25" s="677"/>
      <c r="K25" s="791" t="s">
        <v>3613</v>
      </c>
      <c r="L25" s="796">
        <v>250463347.69000003</v>
      </c>
      <c r="M25" s="796">
        <f>251775127.76-M14</f>
        <v>250111127.75999999</v>
      </c>
      <c r="N25" s="796">
        <f>251848248.12-N14</f>
        <v>250117688.12</v>
      </c>
      <c r="O25" s="796">
        <f>253512762.7-O14</f>
        <v>251712980.29999998</v>
      </c>
      <c r="P25" s="796">
        <f>256290422.72-P14</f>
        <v>254418649.02000001</v>
      </c>
      <c r="Q25" s="796">
        <f>258112603.96-Q14</f>
        <v>256165959.31</v>
      </c>
    </row>
    <row r="26" spans="1:17" x14ac:dyDescent="0.25">
      <c r="A26" s="677"/>
      <c r="B26" s="792"/>
      <c r="C26" s="796"/>
      <c r="D26" s="796"/>
      <c r="E26" s="796"/>
      <c r="F26" s="796"/>
      <c r="G26" s="782"/>
      <c r="H26" s="1052"/>
      <c r="I26" s="781"/>
      <c r="J26" s="677"/>
      <c r="K26" s="792"/>
      <c r="L26" s="799"/>
      <c r="M26" s="796"/>
      <c r="N26" s="796"/>
      <c r="O26" s="796"/>
      <c r="P26" s="782"/>
      <c r="Q26" s="782"/>
    </row>
    <row r="27" spans="1:17" x14ac:dyDescent="0.25">
      <c r="A27" s="677"/>
      <c r="B27" s="790" t="s">
        <v>3616</v>
      </c>
      <c r="C27" s="795">
        <v>4975569830.0100002</v>
      </c>
      <c r="D27" s="795">
        <v>4858265475.4499998</v>
      </c>
      <c r="E27" s="795">
        <v>5029946952.1600018</v>
      </c>
      <c r="F27" s="795">
        <v>6781117724.5100002</v>
      </c>
      <c r="G27" s="795">
        <v>6618234660.7200012</v>
      </c>
      <c r="H27" s="795">
        <v>5810201378.6299992</v>
      </c>
      <c r="I27" s="781"/>
      <c r="J27" s="677"/>
      <c r="K27" s="790" t="s">
        <v>3601</v>
      </c>
      <c r="L27" s="795">
        <v>6417394389.3000069</v>
      </c>
      <c r="M27" s="795">
        <f>+M16+M5</f>
        <v>6663719411.0699997</v>
      </c>
      <c r="N27" s="795">
        <v>6920270302.8099995</v>
      </c>
      <c r="O27" s="795">
        <f t="shared" ref="O27:Q27" si="5">+O16+O5</f>
        <v>7188671699.6199989</v>
      </c>
      <c r="P27" s="795">
        <f t="shared" si="5"/>
        <v>7468855717.1899986</v>
      </c>
      <c r="Q27" s="795">
        <f t="shared" si="5"/>
        <v>7759180510.249999</v>
      </c>
    </row>
    <row r="28" spans="1:17" ht="15.75" thickBot="1" x14ac:dyDescent="0.3">
      <c r="A28" s="677"/>
      <c r="B28" s="793"/>
      <c r="C28" s="798"/>
      <c r="D28" s="798"/>
      <c r="E28" s="798"/>
      <c r="F28" s="798"/>
      <c r="G28" s="786"/>
      <c r="H28" s="786"/>
      <c r="I28" s="781"/>
      <c r="J28" s="677"/>
      <c r="K28" s="793"/>
      <c r="L28" s="798"/>
      <c r="M28" s="798"/>
      <c r="N28" s="798"/>
      <c r="O28" s="798"/>
      <c r="P28" s="785"/>
      <c r="Q28" s="785"/>
    </row>
    <row r="29" spans="1:17" x14ac:dyDescent="0.25">
      <c r="A29" s="677"/>
      <c r="B29" s="787" t="s">
        <v>3602</v>
      </c>
      <c r="D29" s="788"/>
      <c r="E29" s="781"/>
      <c r="F29" s="781"/>
      <c r="G29" s="781"/>
      <c r="H29" s="781"/>
      <c r="I29" s="781"/>
      <c r="J29" s="677"/>
      <c r="K29" s="787" t="s">
        <v>3602</v>
      </c>
      <c r="M29" s="788"/>
      <c r="N29" s="781"/>
      <c r="O29" s="781"/>
      <c r="P29" s="781"/>
      <c r="Q29" s="781"/>
    </row>
    <row r="30" spans="1:17" ht="27" x14ac:dyDescent="0.25">
      <c r="B30" s="1058" t="s">
        <v>4096</v>
      </c>
    </row>
    <row r="31" spans="1:17" x14ac:dyDescent="0.25">
      <c r="B31" s="1059" t="s">
        <v>4097</v>
      </c>
      <c r="E31" s="744"/>
      <c r="G31" s="744"/>
      <c r="M31" s="794"/>
      <c r="N31" s="794"/>
      <c r="O31" s="794"/>
      <c r="P31" s="794"/>
    </row>
    <row r="32" spans="1:17" x14ac:dyDescent="0.25">
      <c r="F32" s="677"/>
      <c r="G32" s="743"/>
      <c r="M32" s="794"/>
      <c r="N32" s="794"/>
      <c r="O32" s="794"/>
      <c r="P32" s="794"/>
    </row>
    <row r="33" spans="4:22" x14ac:dyDescent="0.25">
      <c r="D33" s="679"/>
      <c r="F33" s="677"/>
      <c r="G33" s="743"/>
      <c r="K33" s="745"/>
      <c r="M33" s="745"/>
      <c r="N33" s="745"/>
      <c r="O33" s="745"/>
      <c r="P33" s="745"/>
    </row>
    <row r="34" spans="4:22" x14ac:dyDescent="0.25">
      <c r="F34" s="677"/>
      <c r="G34" s="743"/>
      <c r="K34" s="1044"/>
      <c r="L34" s="743"/>
      <c r="M34" s="1044"/>
      <c r="N34" s="1044"/>
      <c r="O34" s="1044"/>
      <c r="P34" s="1044"/>
    </row>
    <row r="35" spans="4:22" x14ac:dyDescent="0.25">
      <c r="F35" s="677"/>
      <c r="G35" s="743"/>
      <c r="M35" s="794"/>
      <c r="N35" s="794"/>
      <c r="O35" s="794"/>
      <c r="P35" s="794"/>
      <c r="U35" s="744"/>
      <c r="V35" s="744"/>
    </row>
    <row r="36" spans="4:22" x14ac:dyDescent="0.25">
      <c r="F36" s="677"/>
      <c r="G36" s="743"/>
      <c r="M36" s="794"/>
      <c r="N36" s="794"/>
      <c r="O36" s="794"/>
      <c r="P36" s="794"/>
    </row>
    <row r="37" spans="4:22" x14ac:dyDescent="0.25">
      <c r="F37" s="677"/>
      <c r="G37" s="743"/>
      <c r="M37" s="794"/>
      <c r="N37" s="794"/>
      <c r="O37" s="794"/>
      <c r="P37" s="794"/>
    </row>
    <row r="38" spans="4:22" x14ac:dyDescent="0.25">
      <c r="F38" s="677"/>
      <c r="G38" s="743"/>
      <c r="M38" s="745"/>
      <c r="N38" s="745"/>
      <c r="O38" s="745"/>
      <c r="P38" s="745"/>
    </row>
    <row r="39" spans="4:22" x14ac:dyDescent="0.25">
      <c r="F39" s="677"/>
      <c r="G39" s="743"/>
      <c r="M39" s="1044"/>
      <c r="N39" s="1044"/>
      <c r="O39" s="1044"/>
      <c r="P39" s="1044"/>
    </row>
    <row r="40" spans="4:22" x14ac:dyDescent="0.25">
      <c r="F40" s="677"/>
      <c r="G40" s="743"/>
      <c r="M40" s="794"/>
      <c r="N40" s="794"/>
      <c r="O40" s="794"/>
      <c r="P40" s="794"/>
    </row>
    <row r="41" spans="4:22" x14ac:dyDescent="0.25">
      <c r="F41" s="677"/>
      <c r="G41" s="743"/>
    </row>
    <row r="42" spans="4:22" x14ac:dyDescent="0.25">
      <c r="F42" s="677"/>
      <c r="G42" s="743"/>
    </row>
    <row r="43" spans="4:22" x14ac:dyDescent="0.25">
      <c r="F43" s="677"/>
      <c r="G43" s="743"/>
    </row>
    <row r="44" spans="4:22" x14ac:dyDescent="0.25">
      <c r="F44" s="677"/>
      <c r="G44" s="743"/>
    </row>
    <row r="45" spans="4:22" x14ac:dyDescent="0.25">
      <c r="F45" s="677"/>
      <c r="G45" s="743"/>
    </row>
    <row r="46" spans="4:22" x14ac:dyDescent="0.25">
      <c r="F46" s="677"/>
      <c r="G46" s="743"/>
    </row>
    <row r="47" spans="4:22" x14ac:dyDescent="0.25">
      <c r="F47" s="677"/>
      <c r="G47" s="743"/>
    </row>
    <row r="48" spans="4:22" x14ac:dyDescent="0.25">
      <c r="F48" s="677"/>
      <c r="G48" s="743"/>
    </row>
    <row r="49" spans="6:7" x14ac:dyDescent="0.25">
      <c r="F49" s="677"/>
      <c r="G49" s="743"/>
    </row>
    <row r="50" spans="6:7" x14ac:dyDescent="0.25">
      <c r="F50" s="677"/>
      <c r="G50" s="743"/>
    </row>
    <row r="51" spans="6:7" x14ac:dyDescent="0.25">
      <c r="F51" s="677"/>
      <c r="G51" s="744"/>
    </row>
  </sheetData>
  <mergeCells count="6">
    <mergeCell ref="B1:G1"/>
    <mergeCell ref="B2:G2"/>
    <mergeCell ref="B3:G3"/>
    <mergeCell ref="K3:Q3"/>
    <mergeCell ref="K2:Q2"/>
    <mergeCell ref="K1:Q1"/>
  </mergeCells>
  <pageMargins left="0" right="0" top="0" bottom="0" header="0" footer="0"/>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topLeftCell="A25" workbookViewId="0">
      <selection activeCell="G13" sqref="G13"/>
    </sheetView>
  </sheetViews>
  <sheetFormatPr baseColWidth="10" defaultRowHeight="15" x14ac:dyDescent="0.25"/>
  <cols>
    <col min="2" max="2" width="0.42578125" customWidth="1"/>
    <col min="3" max="3" width="59.42578125" customWidth="1"/>
    <col min="4" max="4" width="16.42578125" style="740" customWidth="1"/>
    <col min="5" max="5" width="14.85546875" style="740" customWidth="1"/>
  </cols>
  <sheetData>
    <row r="2" spans="2:5" x14ac:dyDescent="0.25">
      <c r="B2" s="1109" t="s">
        <v>3629</v>
      </c>
      <c r="C2" s="1110"/>
      <c r="D2" s="1111" t="s">
        <v>3645</v>
      </c>
    </row>
    <row r="3" spans="2:5" x14ac:dyDescent="0.25">
      <c r="B3" s="1109" t="s">
        <v>3653</v>
      </c>
      <c r="C3" s="1110"/>
      <c r="D3" s="1111"/>
    </row>
    <row r="4" spans="2:5" x14ac:dyDescent="0.25">
      <c r="B4" s="1109" t="s">
        <v>3690</v>
      </c>
      <c r="C4" s="1110"/>
      <c r="D4" s="1111"/>
    </row>
    <row r="5" spans="2:5" x14ac:dyDescent="0.25">
      <c r="B5" s="1060" t="s">
        <v>3684</v>
      </c>
      <c r="C5" s="1061"/>
      <c r="D5" s="803">
        <v>4523289.7499999981</v>
      </c>
    </row>
    <row r="6" spans="2:5" x14ac:dyDescent="0.25">
      <c r="B6" s="740"/>
      <c r="C6" s="740"/>
    </row>
    <row r="7" spans="2:5" x14ac:dyDescent="0.25">
      <c r="B7" s="1109" t="s">
        <v>3629</v>
      </c>
      <c r="C7" s="1110"/>
      <c r="D7" s="1111" t="s">
        <v>3645</v>
      </c>
    </row>
    <row r="8" spans="2:5" x14ac:dyDescent="0.25">
      <c r="B8" s="1109" t="s">
        <v>3653</v>
      </c>
      <c r="C8" s="1110"/>
      <c r="D8" s="1111"/>
    </row>
    <row r="9" spans="2:5" x14ac:dyDescent="0.25">
      <c r="B9" s="1109" t="s">
        <v>3630</v>
      </c>
      <c r="C9" s="1110"/>
      <c r="D9" s="1111"/>
    </row>
    <row r="10" spans="2:5" x14ac:dyDescent="0.25">
      <c r="B10" s="1060" t="s">
        <v>3684</v>
      </c>
      <c r="C10" s="1061"/>
      <c r="D10" s="803">
        <v>4523289.7499999981</v>
      </c>
    </row>
    <row r="11" spans="2:5" x14ac:dyDescent="0.25">
      <c r="B11" s="1062"/>
      <c r="C11" s="1063" t="s">
        <v>3671</v>
      </c>
      <c r="D11" s="804">
        <v>4158508.9199999985</v>
      </c>
    </row>
    <row r="12" spans="2:5" x14ac:dyDescent="0.25">
      <c r="B12" s="1062"/>
      <c r="C12" s="1063" t="s">
        <v>3672</v>
      </c>
      <c r="D12" s="804">
        <v>180485.16000000003</v>
      </c>
    </row>
    <row r="13" spans="2:5" x14ac:dyDescent="0.25">
      <c r="B13" s="1062"/>
      <c r="C13" s="1063" t="s">
        <v>3673</v>
      </c>
      <c r="D13" s="804">
        <v>184295.67</v>
      </c>
    </row>
    <row r="16" spans="2:5" x14ac:dyDescent="0.25">
      <c r="C16" s="1109" t="s">
        <v>3629</v>
      </c>
      <c r="D16" s="1110"/>
      <c r="E16" s="1111" t="s">
        <v>3645</v>
      </c>
    </row>
    <row r="17" spans="3:5" x14ac:dyDescent="0.25">
      <c r="C17" s="1109" t="s">
        <v>3653</v>
      </c>
      <c r="D17" s="1110"/>
      <c r="E17" s="1111"/>
    </row>
    <row r="18" spans="3:5" x14ac:dyDescent="0.25">
      <c r="C18" s="1109" t="s">
        <v>3680</v>
      </c>
      <c r="D18" s="1110"/>
      <c r="E18" s="1111"/>
    </row>
    <row r="19" spans="3:5" x14ac:dyDescent="0.25">
      <c r="C19" s="1113" t="s">
        <v>3685</v>
      </c>
      <c r="D19" s="1114"/>
      <c r="E19" s="806">
        <v>37505439.609999999</v>
      </c>
    </row>
    <row r="20" spans="3:5" x14ac:dyDescent="0.25">
      <c r="C20" s="1062" t="s">
        <v>4033</v>
      </c>
      <c r="D20" s="1063"/>
      <c r="E20" s="804">
        <v>11508000</v>
      </c>
    </row>
    <row r="21" spans="3:5" x14ac:dyDescent="0.25">
      <c r="C21" s="1062" t="s">
        <v>4034</v>
      </c>
      <c r="D21" s="1063"/>
      <c r="E21" s="804">
        <v>15000000</v>
      </c>
    </row>
    <row r="22" spans="3:5" x14ac:dyDescent="0.25">
      <c r="C22" s="1062" t="s">
        <v>4035</v>
      </c>
      <c r="D22" s="1063"/>
      <c r="E22" s="804">
        <v>10997439.610000001</v>
      </c>
    </row>
    <row r="25" spans="3:5" x14ac:dyDescent="0.25">
      <c r="C25" s="1109" t="s">
        <v>3629</v>
      </c>
      <c r="D25" s="1110"/>
      <c r="E25" s="1111" t="s">
        <v>3645</v>
      </c>
    </row>
    <row r="26" spans="3:5" x14ac:dyDescent="0.25">
      <c r="C26" s="1109" t="s">
        <v>3653</v>
      </c>
      <c r="D26" s="1110"/>
      <c r="E26" s="1111"/>
    </row>
    <row r="27" spans="3:5" x14ac:dyDescent="0.25">
      <c r="C27" s="1109" t="s">
        <v>3630</v>
      </c>
      <c r="D27" s="1110"/>
      <c r="E27" s="1111"/>
    </row>
    <row r="28" spans="3:5" x14ac:dyDescent="0.25">
      <c r="C28" s="1109" t="s">
        <v>3709</v>
      </c>
      <c r="D28" s="1112"/>
      <c r="E28" s="803">
        <v>782827203.20999992</v>
      </c>
    </row>
    <row r="29" spans="3:5" x14ac:dyDescent="0.25">
      <c r="C29" s="1115" t="s">
        <v>3633</v>
      </c>
      <c r="D29" s="1116"/>
      <c r="E29" s="804">
        <v>129226993.88999999</v>
      </c>
    </row>
    <row r="30" spans="3:5" x14ac:dyDescent="0.25">
      <c r="C30" s="1115" t="s">
        <v>3675</v>
      </c>
      <c r="D30" s="1116"/>
      <c r="E30" s="804">
        <v>653600209.31999993</v>
      </c>
    </row>
  </sheetData>
  <mergeCells count="20">
    <mergeCell ref="C28:D28"/>
    <mergeCell ref="C19:D19"/>
    <mergeCell ref="C29:D29"/>
    <mergeCell ref="C30:D30"/>
    <mergeCell ref="C16:D16"/>
    <mergeCell ref="E16:E18"/>
    <mergeCell ref="C17:D17"/>
    <mergeCell ref="C18:D18"/>
    <mergeCell ref="C25:D25"/>
    <mergeCell ref="E25:E27"/>
    <mergeCell ref="C26:D26"/>
    <mergeCell ref="C27:D27"/>
    <mergeCell ref="B2:C2"/>
    <mergeCell ref="D2:D4"/>
    <mergeCell ref="B3:C3"/>
    <mergeCell ref="B4:C4"/>
    <mergeCell ref="B7:C7"/>
    <mergeCell ref="D7:D9"/>
    <mergeCell ref="B8:C8"/>
    <mergeCell ref="B9:C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workbookViewId="0">
      <selection activeCell="C30" sqref="C30"/>
    </sheetView>
  </sheetViews>
  <sheetFormatPr baseColWidth="10" defaultRowHeight="15" x14ac:dyDescent="0.25"/>
  <cols>
    <col min="1" max="1" width="8.7109375" customWidth="1"/>
    <col min="2" max="2" width="7.140625" customWidth="1"/>
    <col min="3" max="3" width="50.140625" customWidth="1"/>
    <col min="4" max="4" width="18.7109375" style="740" customWidth="1"/>
    <col min="5" max="5" width="5.28515625" customWidth="1"/>
    <col min="6" max="6" width="5" customWidth="1"/>
    <col min="7" max="7" width="50.7109375" customWidth="1"/>
    <col min="8" max="8" width="15.140625" bestFit="1" customWidth="1"/>
    <col min="9" max="10" width="16.85546875" bestFit="1" customWidth="1"/>
  </cols>
  <sheetData>
    <row r="2" spans="1:10" x14ac:dyDescent="0.25">
      <c r="B2" s="800"/>
      <c r="C2" s="1056" t="s">
        <v>3629</v>
      </c>
      <c r="D2" s="1111" t="s">
        <v>3645</v>
      </c>
    </row>
    <row r="3" spans="1:10" ht="15" customHeight="1" x14ac:dyDescent="0.25">
      <c r="A3" s="801"/>
      <c r="B3" s="800"/>
      <c r="C3" s="1056" t="s">
        <v>3653</v>
      </c>
      <c r="D3" s="1111"/>
      <c r="G3" s="1065" t="s">
        <v>3629</v>
      </c>
      <c r="H3" s="1111" t="s">
        <v>4074</v>
      </c>
      <c r="I3" s="1117" t="s">
        <v>4075</v>
      </c>
      <c r="J3" s="1117" t="s">
        <v>4076</v>
      </c>
    </row>
    <row r="4" spans="1:10" x14ac:dyDescent="0.25">
      <c r="A4" s="801"/>
      <c r="B4" s="800"/>
      <c r="C4" s="1056" t="s">
        <v>3689</v>
      </c>
      <c r="D4" s="1111"/>
      <c r="G4" s="1065" t="s">
        <v>3653</v>
      </c>
      <c r="H4" s="1111"/>
      <c r="I4" s="1117"/>
      <c r="J4" s="1117"/>
    </row>
    <row r="5" spans="1:10" x14ac:dyDescent="0.25">
      <c r="A5" s="801"/>
      <c r="B5" s="800"/>
      <c r="C5" s="1054" t="s">
        <v>3631</v>
      </c>
      <c r="D5" s="803">
        <v>6417394389.2999954</v>
      </c>
      <c r="G5" s="1065" t="s">
        <v>3689</v>
      </c>
      <c r="H5" s="1111"/>
      <c r="I5" s="1117"/>
      <c r="J5" s="1117"/>
    </row>
    <row r="6" spans="1:10" x14ac:dyDescent="0.25">
      <c r="A6" s="801"/>
      <c r="B6" s="1095" t="s">
        <v>4050</v>
      </c>
      <c r="C6" s="1094"/>
      <c r="D6" s="804">
        <v>1564453018.2299998</v>
      </c>
      <c r="G6" s="1066" t="s">
        <v>3631</v>
      </c>
      <c r="H6" s="1067">
        <v>945282887.25999975</v>
      </c>
      <c r="I6" s="1067">
        <v>3481323571.7399993</v>
      </c>
      <c r="J6" s="1067">
        <v>4426606458.9999981</v>
      </c>
    </row>
    <row r="7" spans="1:10" x14ac:dyDescent="0.25">
      <c r="A7" s="801"/>
      <c r="B7" s="1095" t="s">
        <v>4052</v>
      </c>
      <c r="C7" s="1094"/>
      <c r="D7" s="804">
        <v>708454187.75999987</v>
      </c>
      <c r="G7" s="1062" t="s">
        <v>4050</v>
      </c>
      <c r="H7" s="805">
        <v>204747765.02000001</v>
      </c>
      <c r="I7" s="805">
        <v>1359705253.2099998</v>
      </c>
      <c r="J7" s="1068">
        <v>1564453018.2299998</v>
      </c>
    </row>
    <row r="8" spans="1:10" x14ac:dyDescent="0.25">
      <c r="A8" s="801"/>
      <c r="B8" s="1095" t="s">
        <v>4036</v>
      </c>
      <c r="C8" s="1094"/>
      <c r="D8" s="804">
        <v>632534936.19999969</v>
      </c>
      <c r="G8" s="1062" t="s">
        <v>4036</v>
      </c>
      <c r="H8" s="805">
        <v>329164808.00999993</v>
      </c>
      <c r="I8" s="805">
        <v>303370128.18999976</v>
      </c>
      <c r="J8" s="1068">
        <v>632534936.19999969</v>
      </c>
    </row>
    <row r="9" spans="1:10" x14ac:dyDescent="0.25">
      <c r="A9" s="801"/>
      <c r="B9" s="1095" t="s">
        <v>4051</v>
      </c>
      <c r="C9" s="1094"/>
      <c r="D9" s="804">
        <v>603338372.67000008</v>
      </c>
      <c r="G9" s="1062" t="s">
        <v>4052</v>
      </c>
      <c r="H9" s="805">
        <v>134697233.88999999</v>
      </c>
      <c r="I9" s="805">
        <v>573756953.86999989</v>
      </c>
      <c r="J9" s="1068">
        <v>708454187.75999987</v>
      </c>
    </row>
    <row r="10" spans="1:10" x14ac:dyDescent="0.25">
      <c r="A10" s="801"/>
      <c r="B10" s="1095" t="s">
        <v>4037</v>
      </c>
      <c r="C10" s="1094"/>
      <c r="D10" s="804">
        <v>404670395.08999991</v>
      </c>
      <c r="G10" s="1062" t="s">
        <v>4053</v>
      </c>
      <c r="H10" s="805">
        <v>2944763.62</v>
      </c>
      <c r="I10" s="805">
        <v>51116679.539999992</v>
      </c>
      <c r="J10" s="1068">
        <v>54061443.159999989</v>
      </c>
    </row>
    <row r="11" spans="1:10" x14ac:dyDescent="0.25">
      <c r="A11" s="801"/>
      <c r="B11" s="1095" t="s">
        <v>4038</v>
      </c>
      <c r="C11" s="1094"/>
      <c r="D11" s="804">
        <v>278216168.97000009</v>
      </c>
      <c r="G11" s="1062" t="s">
        <v>4049</v>
      </c>
      <c r="H11" s="805">
        <v>688984.95000000007</v>
      </c>
      <c r="I11" s="805">
        <v>188019959.71999973</v>
      </c>
      <c r="J11" s="1068">
        <v>188708944.66999972</v>
      </c>
    </row>
    <row r="12" spans="1:10" x14ac:dyDescent="0.25">
      <c r="A12" s="801"/>
      <c r="B12" s="1095" t="s">
        <v>4049</v>
      </c>
      <c r="C12" s="1094"/>
      <c r="D12" s="804">
        <v>188708944.66999972</v>
      </c>
      <c r="G12" s="1062" t="s">
        <v>4038</v>
      </c>
      <c r="H12" s="805">
        <v>14334999.919999998</v>
      </c>
      <c r="I12" s="805">
        <v>263881169.0500001</v>
      </c>
      <c r="J12" s="1068">
        <v>278216168.97000009</v>
      </c>
    </row>
    <row r="13" spans="1:10" x14ac:dyDescent="0.25">
      <c r="A13" s="801"/>
      <c r="B13" s="1095" t="s">
        <v>4048</v>
      </c>
      <c r="C13" s="1094"/>
      <c r="D13" s="804">
        <v>182370559.92999983</v>
      </c>
      <c r="G13" s="1062" t="s">
        <v>4048</v>
      </c>
      <c r="H13" s="805">
        <v>102179.09999999999</v>
      </c>
      <c r="I13" s="805">
        <v>182268380.82999983</v>
      </c>
      <c r="J13" s="1068">
        <v>182370559.92999983</v>
      </c>
    </row>
    <row r="14" spans="1:10" x14ac:dyDescent="0.25">
      <c r="A14" s="801"/>
      <c r="B14" s="1095" t="s">
        <v>4039</v>
      </c>
      <c r="C14" s="1094"/>
      <c r="D14" s="804">
        <v>167597311.30000001</v>
      </c>
      <c r="G14" s="1062" t="s">
        <v>3924</v>
      </c>
      <c r="H14" s="805">
        <v>8138805.0599999996</v>
      </c>
      <c r="I14" s="805">
        <v>44060606.879999995</v>
      </c>
      <c r="J14" s="1068">
        <v>52199411.939999998</v>
      </c>
    </row>
    <row r="15" spans="1:10" x14ac:dyDescent="0.25">
      <c r="A15" s="801"/>
      <c r="B15" s="1095" t="s">
        <v>4059</v>
      </c>
      <c r="C15" s="1094"/>
      <c r="D15" s="804">
        <v>126672228.74999999</v>
      </c>
      <c r="G15" s="1095" t="s">
        <v>4046</v>
      </c>
      <c r="H15" s="1124">
        <v>250463347.68999988</v>
      </c>
      <c r="I15" s="805">
        <v>515144440.44999999</v>
      </c>
      <c r="J15" s="805">
        <v>765607788.13999987</v>
      </c>
    </row>
    <row r="16" spans="1:10" x14ac:dyDescent="0.25">
      <c r="A16" s="801"/>
      <c r="B16" s="1095" t="s">
        <v>4047</v>
      </c>
      <c r="C16" s="1094"/>
      <c r="D16" s="804">
        <v>57331793.909999989</v>
      </c>
      <c r="J16" s="744"/>
    </row>
    <row r="17" spans="1:4" x14ac:dyDescent="0.25">
      <c r="A17" s="801"/>
      <c r="B17" s="1095" t="s">
        <v>4053</v>
      </c>
      <c r="C17" s="1094"/>
      <c r="D17" s="804">
        <v>54061443.159999989</v>
      </c>
    </row>
    <row r="18" spans="1:4" x14ac:dyDescent="0.25">
      <c r="A18" s="801"/>
      <c r="B18" s="1095" t="s">
        <v>3924</v>
      </c>
      <c r="C18" s="1094"/>
      <c r="D18" s="804">
        <v>52199411.939999998</v>
      </c>
    </row>
    <row r="19" spans="1:4" x14ac:dyDescent="0.25">
      <c r="A19" s="801"/>
      <c r="B19" s="1095" t="s">
        <v>4055</v>
      </c>
      <c r="C19" s="1094"/>
      <c r="D19" s="804">
        <v>51733861.94000002</v>
      </c>
    </row>
    <row r="20" spans="1:4" x14ac:dyDescent="0.25">
      <c r="A20" s="801"/>
      <c r="B20" s="1095" t="s">
        <v>4058</v>
      </c>
      <c r="C20" s="1094"/>
      <c r="D20" s="804">
        <v>46103525.090000011</v>
      </c>
    </row>
    <row r="21" spans="1:4" x14ac:dyDescent="0.25">
      <c r="A21" s="801"/>
      <c r="B21" s="1095" t="s">
        <v>4041</v>
      </c>
      <c r="C21" s="1094"/>
      <c r="D21" s="804">
        <v>44596942.369999997</v>
      </c>
    </row>
    <row r="22" spans="1:4" x14ac:dyDescent="0.25">
      <c r="A22" s="801"/>
      <c r="B22" s="1095" t="s">
        <v>4054</v>
      </c>
      <c r="C22" s="1094"/>
      <c r="D22" s="804">
        <v>44261508.499999993</v>
      </c>
    </row>
    <row r="23" spans="1:4" x14ac:dyDescent="0.25">
      <c r="A23" s="801"/>
      <c r="B23" s="1095" t="s">
        <v>4061</v>
      </c>
      <c r="C23" s="1094"/>
      <c r="D23" s="804">
        <v>38162354.509999998</v>
      </c>
    </row>
    <row r="24" spans="1:4" x14ac:dyDescent="0.25">
      <c r="A24" s="801"/>
      <c r="B24" s="1095" t="s">
        <v>4060</v>
      </c>
      <c r="C24" s="1094"/>
      <c r="D24" s="804">
        <v>35006284.969999999</v>
      </c>
    </row>
    <row r="25" spans="1:4" x14ac:dyDescent="0.25">
      <c r="A25" s="801"/>
      <c r="B25" s="1095" t="s">
        <v>4056</v>
      </c>
      <c r="C25" s="1094"/>
      <c r="D25" s="804">
        <v>34087134.909999982</v>
      </c>
    </row>
    <row r="26" spans="1:4" x14ac:dyDescent="0.25">
      <c r="A26" s="801"/>
      <c r="B26" s="1095" t="s">
        <v>4043</v>
      </c>
      <c r="C26" s="1094"/>
      <c r="D26" s="804">
        <v>32669735.730000012</v>
      </c>
    </row>
    <row r="27" spans="1:4" x14ac:dyDescent="0.25">
      <c r="A27" s="801"/>
      <c r="B27" s="1095" t="s">
        <v>4066</v>
      </c>
      <c r="C27" s="1094"/>
      <c r="D27" s="804">
        <v>32210665.680000007</v>
      </c>
    </row>
    <row r="28" spans="1:4" x14ac:dyDescent="0.25">
      <c r="A28" s="801"/>
      <c r="B28" s="1095" t="s">
        <v>4057</v>
      </c>
      <c r="C28" s="1094"/>
      <c r="D28" s="804">
        <v>29625968.190000001</v>
      </c>
    </row>
    <row r="29" spans="1:4" x14ac:dyDescent="0.25">
      <c r="A29" s="801"/>
      <c r="B29" s="1095" t="s">
        <v>4064</v>
      </c>
      <c r="C29" s="1094"/>
      <c r="D29" s="804">
        <v>28166371.149999991</v>
      </c>
    </row>
    <row r="30" spans="1:4" x14ac:dyDescent="0.25">
      <c r="A30" s="801"/>
      <c r="B30" s="1095" t="s">
        <v>4062</v>
      </c>
      <c r="C30" s="1094"/>
      <c r="D30" s="804">
        <v>27251129.210000001</v>
      </c>
    </row>
    <row r="31" spans="1:4" x14ac:dyDescent="0.25">
      <c r="A31" s="801"/>
      <c r="B31" s="1095" t="s">
        <v>4065</v>
      </c>
      <c r="C31" s="1094"/>
      <c r="D31" s="804">
        <v>23953280.280000005</v>
      </c>
    </row>
    <row r="32" spans="1:4" x14ac:dyDescent="0.25">
      <c r="A32" s="801"/>
      <c r="B32" s="1095" t="s">
        <v>4042</v>
      </c>
      <c r="C32" s="1094"/>
      <c r="D32" s="804">
        <v>22576041.360000007</v>
      </c>
    </row>
    <row r="33" spans="1:4" x14ac:dyDescent="0.25">
      <c r="A33" s="801"/>
      <c r="B33" s="1095" t="s">
        <v>4040</v>
      </c>
      <c r="C33" s="1094"/>
      <c r="D33" s="804">
        <v>21743164.919999994</v>
      </c>
    </row>
    <row r="34" spans="1:4" x14ac:dyDescent="0.25">
      <c r="A34" s="801"/>
      <c r="B34" s="1095" t="s">
        <v>4044</v>
      </c>
      <c r="C34" s="1094"/>
      <c r="D34" s="804">
        <v>17630742</v>
      </c>
    </row>
    <row r="35" spans="1:4" x14ac:dyDescent="0.25">
      <c r="A35" s="801"/>
      <c r="B35" s="1095" t="s">
        <v>4099</v>
      </c>
      <c r="C35" s="1094"/>
      <c r="D35" s="804">
        <v>13502258.49</v>
      </c>
    </row>
    <row r="36" spans="1:4" x14ac:dyDescent="0.25">
      <c r="A36" s="801"/>
      <c r="B36" s="1095" t="s">
        <v>4063</v>
      </c>
      <c r="C36" s="1094"/>
      <c r="D36" s="804">
        <v>13407707.02</v>
      </c>
    </row>
    <row r="37" spans="1:4" x14ac:dyDescent="0.25">
      <c r="A37" s="801"/>
      <c r="B37" s="1095" t="s">
        <v>4068</v>
      </c>
      <c r="C37" s="1094"/>
      <c r="D37" s="804">
        <v>12973786.610000005</v>
      </c>
    </row>
    <row r="38" spans="1:4" x14ac:dyDescent="0.25">
      <c r="A38" s="801"/>
      <c r="B38" s="1095" t="s">
        <v>4070</v>
      </c>
      <c r="C38" s="1094"/>
      <c r="D38" s="804">
        <v>11508000</v>
      </c>
    </row>
    <row r="39" spans="1:4" x14ac:dyDescent="0.25">
      <c r="A39" s="801"/>
      <c r="B39" s="1095" t="s">
        <v>4045</v>
      </c>
      <c r="C39" s="1094"/>
      <c r="D39" s="804">
        <v>10997439.610000001</v>
      </c>
    </row>
    <row r="40" spans="1:4" x14ac:dyDescent="0.25">
      <c r="A40" s="801"/>
      <c r="B40" s="1095" t="s">
        <v>4069</v>
      </c>
      <c r="C40" s="1094"/>
      <c r="D40" s="804">
        <v>9773063.5899999999</v>
      </c>
    </row>
    <row r="41" spans="1:4" x14ac:dyDescent="0.25">
      <c r="A41" s="801"/>
      <c r="B41" s="1095" t="s">
        <v>4071</v>
      </c>
      <c r="C41" s="1094"/>
      <c r="D41" s="804">
        <v>9674080.6899999976</v>
      </c>
    </row>
    <row r="42" spans="1:4" x14ac:dyDescent="0.25">
      <c r="A42" s="801"/>
      <c r="B42" s="1095" t="s">
        <v>4067</v>
      </c>
      <c r="C42" s="1094"/>
      <c r="D42" s="804">
        <v>7500000</v>
      </c>
    </row>
    <row r="43" spans="1:4" x14ac:dyDescent="0.25">
      <c r="A43" s="801"/>
      <c r="B43" s="1095" t="s">
        <v>4072</v>
      </c>
      <c r="C43" s="1094"/>
      <c r="D43" s="804">
        <v>7500000</v>
      </c>
    </row>
    <row r="44" spans="1:4" x14ac:dyDescent="0.25">
      <c r="A44" s="801"/>
      <c r="B44" s="1095" t="s">
        <v>4073</v>
      </c>
      <c r="C44" s="1094"/>
      <c r="D44" s="804">
        <v>4562781.759999997</v>
      </c>
    </row>
    <row r="45" spans="1:4" x14ac:dyDescent="0.25">
      <c r="A45" s="801"/>
      <c r="B45" s="1095" t="s">
        <v>4046</v>
      </c>
      <c r="C45" s="687"/>
      <c r="D45" s="805">
        <v>765607788.13999987</v>
      </c>
    </row>
  </sheetData>
  <mergeCells count="4">
    <mergeCell ref="D2:D4"/>
    <mergeCell ref="H3:H5"/>
    <mergeCell ref="I3:I5"/>
    <mergeCell ref="J3: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9"/>
  <sheetViews>
    <sheetView workbookViewId="0">
      <selection activeCell="D31" sqref="D31"/>
    </sheetView>
  </sheetViews>
  <sheetFormatPr baseColWidth="10" defaultRowHeight="15" x14ac:dyDescent="0.25"/>
  <cols>
    <col min="2" max="2" width="0.42578125" customWidth="1"/>
    <col min="3" max="3" width="59.42578125" customWidth="1"/>
    <col min="4" max="4" width="16.42578125" customWidth="1"/>
  </cols>
  <sheetData>
    <row r="3" spans="2:4" x14ac:dyDescent="0.25">
      <c r="B3" s="1109" t="s">
        <v>3629</v>
      </c>
      <c r="C3" s="1110"/>
      <c r="D3" s="1111" t="s">
        <v>3645</v>
      </c>
    </row>
    <row r="4" spans="2:4" x14ac:dyDescent="0.25">
      <c r="B4" s="1109" t="s">
        <v>3653</v>
      </c>
      <c r="C4" s="1110"/>
      <c r="D4" s="1111"/>
    </row>
    <row r="5" spans="2:4" x14ac:dyDescent="0.25">
      <c r="B5" s="1109" t="s">
        <v>3680</v>
      </c>
      <c r="C5" s="1110"/>
      <c r="D5" s="1111"/>
    </row>
    <row r="6" spans="2:4" x14ac:dyDescent="0.25">
      <c r="B6" s="1069" t="s">
        <v>3710</v>
      </c>
      <c r="C6" s="1064"/>
      <c r="D6" s="803">
        <v>24564056.630000003</v>
      </c>
    </row>
    <row r="7" spans="2:4" x14ac:dyDescent="0.25">
      <c r="B7" s="1062"/>
      <c r="C7" s="1063" t="s">
        <v>4031</v>
      </c>
      <c r="D7" s="804">
        <v>5000000</v>
      </c>
    </row>
    <row r="8" spans="2:4" x14ac:dyDescent="0.25">
      <c r="B8" s="1062"/>
      <c r="C8" s="1063" t="s">
        <v>4032</v>
      </c>
      <c r="D8" s="804">
        <v>9000000</v>
      </c>
    </row>
    <row r="9" spans="2:4" x14ac:dyDescent="0.25">
      <c r="B9" s="1062"/>
      <c r="C9" s="1063" t="s">
        <v>3688</v>
      </c>
      <c r="D9" s="804">
        <v>10564056.630000001</v>
      </c>
    </row>
  </sheetData>
  <mergeCells count="4">
    <mergeCell ref="B3:C3"/>
    <mergeCell ref="D3:D5"/>
    <mergeCell ref="B4:C4"/>
    <mergeCell ref="B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4"/>
  <sheetViews>
    <sheetView workbookViewId="0">
      <selection activeCell="D23" sqref="D23"/>
    </sheetView>
  </sheetViews>
  <sheetFormatPr baseColWidth="10" defaultRowHeight="15" x14ac:dyDescent="0.25"/>
  <cols>
    <col min="1" max="1" width="6.42578125" customWidth="1"/>
    <col min="2" max="2" width="6.7109375" customWidth="1"/>
    <col min="3" max="3" width="0.42578125" customWidth="1"/>
    <col min="4" max="4" width="66.85546875" customWidth="1"/>
    <col min="5" max="5" width="18.42578125" customWidth="1"/>
  </cols>
  <sheetData>
    <row r="3" spans="3:5" x14ac:dyDescent="0.25">
      <c r="C3" s="1109" t="s">
        <v>3629</v>
      </c>
      <c r="D3" s="1110"/>
      <c r="E3" s="1111" t="s">
        <v>3645</v>
      </c>
    </row>
    <row r="4" spans="3:5" x14ac:dyDescent="0.25">
      <c r="C4" s="1109" t="s">
        <v>3653</v>
      </c>
      <c r="D4" s="1110"/>
      <c r="E4" s="1111"/>
    </row>
    <row r="5" spans="3:5" x14ac:dyDescent="0.25">
      <c r="C5" s="1109" t="s">
        <v>4077</v>
      </c>
      <c r="D5" s="1110"/>
      <c r="E5" s="1111"/>
    </row>
    <row r="6" spans="3:5" x14ac:dyDescent="0.25">
      <c r="C6" s="1118" t="s">
        <v>3631</v>
      </c>
      <c r="D6" s="1119"/>
      <c r="E6" s="806">
        <v>6417394389.3000088</v>
      </c>
    </row>
    <row r="7" spans="3:5" x14ac:dyDescent="0.25">
      <c r="C7" s="1060" t="s">
        <v>3646</v>
      </c>
      <c r="D7" s="1061"/>
      <c r="E7" s="806">
        <v>5472111502.0400085</v>
      </c>
    </row>
    <row r="8" spans="3:5" x14ac:dyDescent="0.25">
      <c r="C8" s="1062"/>
      <c r="D8" s="1063" t="s">
        <v>3648</v>
      </c>
      <c r="E8" s="804">
        <v>0</v>
      </c>
    </row>
    <row r="9" spans="3:5" x14ac:dyDescent="0.25">
      <c r="C9" s="1062"/>
      <c r="D9" s="1063" t="s">
        <v>3647</v>
      </c>
      <c r="E9" s="804">
        <v>5472111502.0400085</v>
      </c>
    </row>
    <row r="10" spans="3:5" x14ac:dyDescent="0.25">
      <c r="C10" s="1062"/>
      <c r="D10" s="1063"/>
      <c r="E10" s="804"/>
    </row>
    <row r="11" spans="3:5" x14ac:dyDescent="0.25">
      <c r="C11" s="1060"/>
      <c r="D11" s="1061" t="s">
        <v>3649</v>
      </c>
      <c r="E11" s="806">
        <v>945282887.25999975</v>
      </c>
    </row>
    <row r="12" spans="3:5" x14ac:dyDescent="0.25">
      <c r="C12" s="1062"/>
      <c r="D12" s="1063" t="s">
        <v>3651</v>
      </c>
      <c r="E12" s="804">
        <v>0</v>
      </c>
    </row>
    <row r="13" spans="3:5" x14ac:dyDescent="0.25">
      <c r="C13" s="1062"/>
      <c r="D13" s="1063" t="s">
        <v>3650</v>
      </c>
      <c r="E13" s="804">
        <v>945282887.25999975</v>
      </c>
    </row>
    <row r="14" spans="3:5" x14ac:dyDescent="0.25">
      <c r="E14" s="740"/>
    </row>
  </sheetData>
  <mergeCells count="5">
    <mergeCell ref="C3:D3"/>
    <mergeCell ref="E3:E5"/>
    <mergeCell ref="C4:D4"/>
    <mergeCell ref="C5:D5"/>
    <mergeCell ref="C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VS</vt:lpstr>
      <vt:lpstr>BD CONTRATOS 15 NOV</vt:lpstr>
      <vt:lpstr>FUENTES</vt:lpstr>
      <vt:lpstr>CONSIDERACIONES</vt:lpstr>
      <vt:lpstr>Proyecc Egresos</vt:lpstr>
      <vt:lpstr>Asignaciones Presupuestales</vt:lpstr>
      <vt:lpstr>Programas Presupuestarios</vt:lpstr>
      <vt:lpstr>Ayudas Sociales</vt:lpstr>
      <vt:lpstr>Fuente Financiam</vt:lpstr>
      <vt:lpstr>Tipo de Gasto</vt:lpstr>
      <vt:lpstr>Objeto Gasto</vt:lpstr>
      <vt:lpstr>Administrativa</vt:lpstr>
      <vt:lpstr>Funcional</vt:lpstr>
      <vt:lpstr>Programatica</vt:lpstr>
      <vt:lpstr>Análitico de Plazas</vt:lpstr>
      <vt:lpstr>AdP Mandos Medios</vt:lpstr>
      <vt:lpstr>AdP Seguridad Pública</vt:lpstr>
      <vt:lpstr>TABULADOR DE PRESTACIONES</vt:lpstr>
      <vt:lpstr>Pensionados y Jubilados</vt:lpstr>
      <vt:lpstr>Etiquetados</vt:lpstr>
      <vt:lpstr>Etiquetados 2</vt:lpstr>
      <vt:lpstr>PbR-SED</vt:lpstr>
      <vt:lpstr>'Análitico de Plazas'!Títulos_a_imprimir</vt:lpstr>
      <vt:lpstr>'TABULADOR DE PRESTACIONES'!Títulos_a_imprimir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Hernandez Zamarripa</dc:creator>
  <cp:lastModifiedBy>Armando Navarro Perez</cp:lastModifiedBy>
  <cp:lastPrinted>2019-12-18T06:34:42Z</cp:lastPrinted>
  <dcterms:created xsi:type="dcterms:W3CDTF">2019-07-29T16:46:44Z</dcterms:created>
  <dcterms:modified xsi:type="dcterms:W3CDTF">2020-01-15T23:41:05Z</dcterms:modified>
</cp:coreProperties>
</file>